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Q1" sheetId="1" r:id="rId1"/>
    <sheet name="XL4Test5" sheetId="2" state="hidden" r:id="rId2"/>
  </sheets>
  <definedNames>
    <definedName name="_1">#N/A</definedName>
    <definedName name="_1000A01">#N/A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#N/A</definedName>
    <definedName name="_2BLA100">#REF!</definedName>
    <definedName name="_2DAL201">#REF!</definedName>
    <definedName name="_3BLXMD">#REF!</definedName>
    <definedName name="_3TU0609" localSheetId="1">#REF!</definedName>
    <definedName name="_3TU0609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CON1">#REF!</definedName>
    <definedName name="_CON2">#REF!</definedName>
    <definedName name="_ddn400">#REF!</definedName>
    <definedName name="_ddn600">#REF!</definedName>
    <definedName name="_Fill" localSheetId="1" hidden="1">#REF!</definedName>
    <definedName name="_Fill" hidden="1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NCL100" localSheetId="1">#REF!</definedName>
    <definedName name="_NCL100">#REF!</definedName>
    <definedName name="_NCL200" localSheetId="1">#REF!</definedName>
    <definedName name="_NCL200">#REF!</definedName>
    <definedName name="_NCL250" localSheetId="1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 localSheetId="1">#REF!</definedName>
    <definedName name="_VL100">#REF!</definedName>
    <definedName name="_VL200" localSheetId="1">#REF!</definedName>
    <definedName name="_VL200">#REF!</definedName>
    <definedName name="_VL250" localSheetId="1">#REF!</definedName>
    <definedName name="_VL250">#REF!</definedName>
    <definedName name="A" localSheetId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b" localSheetId="1">#REF!</definedName>
    <definedName name="b_240">#REF!</definedName>
    <definedName name="b_280">#REF!</definedName>
    <definedName name="b_320">#REF!</definedName>
    <definedName name="BB">#REF!</definedName>
    <definedName name="blkh">#REF!</definedName>
    <definedName name="blkh1">#REF!</definedName>
    <definedName name="BOQ">#REF!</definedName>
    <definedName name="BTLTct" localSheetId="1">#REF!</definedName>
    <definedName name="Bust" localSheetId="1">'XL4Test5'!$C$15</definedName>
    <definedName name="BVCISUMMARY">#REF!</definedName>
    <definedName name="cap">#REF!</definedName>
    <definedName name="cap0.7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H">#REF!</definedName>
    <definedName name="changct" localSheetId="1">#REF!</definedName>
    <definedName name="changht" localSheetId="1">#REF!</definedName>
    <definedName name="CK">#REF!</definedName>
    <definedName name="CL">#REF!</definedName>
    <definedName name="clvc" localSheetId="1">#REF!</definedName>
    <definedName name="CLVC3">0.1</definedName>
    <definedName name="CLVC35">#REF!</definedName>
    <definedName name="CLVCTB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ntinue" localSheetId="1">'XL4Test5'!$C$30</definedName>
    <definedName name="COVER">#REF!</definedName>
    <definedName name="CPVC100" localSheetId="1">#REF!</definedName>
    <definedName name="CPVC35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 localSheetId="1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URRENCY">#REF!</definedName>
    <definedName name="CX">#REF!</definedName>
    <definedName name="D_7101A_B">#REF!</definedName>
    <definedName name="data">#REF!</definedName>
    <definedName name="DATA_DATA2_List">#REF!</definedName>
    <definedName name="DD">#REF!</definedName>
    <definedName name="DDAY" localSheetId="1">#REF!</definedName>
    <definedName name="DDAY">#REF!</definedName>
    <definedName name="dgnc" localSheetId="1">#REF!</definedName>
    <definedName name="DGNC">#REF!</definedName>
    <definedName name="DGTV">#REF!</definedName>
    <definedName name="dgvc" localSheetId="1">#REF!</definedName>
    <definedName name="dgvl" localSheetId="1">#REF!</definedName>
    <definedName name="DGVT">#REF!</definedName>
    <definedName name="DLCC">#REF!</definedName>
    <definedName name="DM" localSheetId="1">#REF!</definedName>
    <definedName name="DM">#REF!</definedName>
    <definedName name="dobt">#REF!</definedName>
    <definedName name="Document_array" localSheetId="0">{"Thuxm2.xls","Sheet1"}</definedName>
    <definedName name="Document_array" localSheetId="1">{"CDKT-23.xls"}</definedName>
    <definedName name="Document_array">{"Thuxm2.xls","Sheet1"}</definedName>
    <definedName name="Documents_array" localSheetId="1">'XL4Test5'!$B$2:$B$19</definedName>
    <definedName name="DS1p1vc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#REF!</definedName>
    <definedName name="ds3pmvc">#REF!</definedName>
    <definedName name="ds3pmvl">#REF!</definedName>
    <definedName name="ds3pnc" localSheetId="1">#REF!</definedName>
    <definedName name="ds3pnc">#REF!</definedName>
    <definedName name="ds3pvl" localSheetId="1">#REF!</definedName>
    <definedName name="ds3pvl">#REF!</definedName>
    <definedName name="dsct3pnc">#REF!</definedName>
    <definedName name="dsct3pvl">#REF!</definedName>
    <definedName name="DSPK1p1nc">#REF!</definedName>
    <definedName name="DSPK1p1vl">#REF!</definedName>
    <definedName name="DSPK1pnc">#REF!</definedName>
    <definedName name="DSPK1pvl">#REF!</definedName>
    <definedName name="DSTD_Clear" localSheetId="0">'Q1'!DSTD_Clear</definedName>
    <definedName name="DSUMDATA">#REF!</definedName>
    <definedName name="f">#REF!</definedName>
    <definedName name="FACTOR">#REF!</definedName>
    <definedName name="GIAVLIEUTN">#REF!</definedName>
    <definedName name="gl3p">#REF!</definedName>
    <definedName name="h">#REF!</definedName>
    <definedName name="Heä_soá_laép_xaø_H">1.7</definedName>
    <definedName name="heä_soá_sình_laày">#REF!</definedName>
    <definedName name="Hello" localSheetId="1">'XL4Test5'!$A$33</definedName>
    <definedName name="Hinh_thuc">"bangtra"</definedName>
    <definedName name="HOME_MANP">#REF!</definedName>
    <definedName name="HOMEOFFICE_COST">#REF!</definedName>
    <definedName name="HSCT3">0.1</definedName>
    <definedName name="hsdc" localSheetId="1">#REF!</definedName>
    <definedName name="hsdc1">#REF!</definedName>
    <definedName name="HSDN" localSheetId="1">2.5</definedName>
    <definedName name="HSDN">#REF!</definedName>
    <definedName name="HSHH">#REF!</definedName>
    <definedName name="HSHHUT">#REF!</definedName>
    <definedName name="hskd" localSheetId="1">#REF!</definedName>
    <definedName name="hskk" localSheetId="1">#REF!</definedName>
    <definedName name="HSKK35">#REF!</definedName>
    <definedName name="hslx" localSheetId="1">#REF!</definedName>
    <definedName name="hslxh" localSheetId="1">#REF!</definedName>
    <definedName name="HSLXP">#REF!</definedName>
    <definedName name="HSSL" localSheetId="1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IDLAB_COST">#REF!</definedName>
    <definedName name="IND_LAB">#REF!</definedName>
    <definedName name="INDMANP">#REF!</definedName>
    <definedName name="j">#REF!</definedName>
    <definedName name="k" localSheetId="1">#REF!</definedName>
    <definedName name="K">#REF!</definedName>
    <definedName name="k2b">#REF!</definedName>
    <definedName name="KLVANKHUON">#REF!</definedName>
    <definedName name="kp1ph">#REF!</definedName>
    <definedName name="KVC">#REF!</definedName>
    <definedName name="l" localSheetId="1">#REF!</definedName>
    <definedName name="L">#REF!</definedName>
    <definedName name="Lmk">#REF!</definedName>
    <definedName name="lVC">#REF!</definedName>
    <definedName name="m">#REF!</definedName>
    <definedName name="M102bnnc">#REF!</definedName>
    <definedName name="M102bnvl">#REF!</definedName>
    <definedName name="M10aanc">#REF!</definedName>
    <definedName name="M10aavc">#REF!</definedName>
    <definedName name="M10aavl">#REF!</definedName>
    <definedName name="M10banc">#REF!</definedName>
    <definedName name="M10bavl">#REF!</definedName>
    <definedName name="M12aavl">#REF!</definedName>
    <definedName name="M12ba3p">#REF!</definedName>
    <definedName name="M12banc">#REF!</definedName>
    <definedName name="M12bavl">#REF!</definedName>
    <definedName name="M12bb1p">#REF!</definedName>
    <definedName name="M12bbnc">#REF!</definedName>
    <definedName name="M12bbvl">#REF!</definedName>
    <definedName name="M12bnnc">#REF!</definedName>
    <definedName name="M12bnvl">#REF!</definedName>
    <definedName name="M12cbnc" localSheetId="1">#REF!</definedName>
    <definedName name="M12cbvl" localSheetId="1">#REF!</definedName>
    <definedName name="M14bb1p">#REF!</definedName>
    <definedName name="M14bbnc">#REF!</definedName>
    <definedName name="M14bbvc">#REF!</definedName>
    <definedName name="M14bbvl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ba1p">#REF!</definedName>
    <definedName name="Mba3p">#REF!</definedName>
    <definedName name="Mbb3p">#REF!</definedName>
    <definedName name="Mbn1p" localSheetId="1">#REF!</definedName>
    <definedName name="MBnc">#REF!</definedName>
    <definedName name="MBvl">#REF!</definedName>
    <definedName name="mongct" localSheetId="1">#REF!</definedName>
    <definedName name="monght" localSheetId="1">#REF!</definedName>
    <definedName name="mongneoct" localSheetId="1">#REF!</definedName>
    <definedName name="mongneoht" localSheetId="1">#REF!</definedName>
    <definedName name="MSCT">#REF!</definedName>
    <definedName name="MTC1P">#REF!</definedName>
    <definedName name="MTC3P">#REF!</definedName>
    <definedName name="MTCMB">#REF!</definedName>
    <definedName name="MTMAC12">#REF!</definedName>
    <definedName name="mtram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nc">#REF!</definedName>
    <definedName name="N1pINGvc">#REF!</definedName>
    <definedName name="N1pINGvl">#REF!</definedName>
    <definedName name="n1pint">#REF!</definedName>
    <definedName name="N1pINTnc">#REF!</definedName>
    <definedName name="N1pINTvc">#REF!</definedName>
    <definedName name="N1pINTvl">#REF!</definedName>
    <definedName name="N1pNLnc">#REF!</definedName>
    <definedName name="N1pNLvc">#REF!</definedName>
    <definedName name="N1pNLvl">#REF!</definedName>
    <definedName name="Ñaép_ñaát">#REF!</definedName>
    <definedName name="Ñaøo_ñaát_tieáp_ñòa">#REF!</definedName>
    <definedName name="nc">#REF!</definedName>
    <definedName name="nc1p" localSheetId="1">#REF!</definedName>
    <definedName name="NC1P">#REF!</definedName>
    <definedName name="nc3p" localSheetId="1">#REF!</definedName>
    <definedName name="NC3P">#REF!</definedName>
    <definedName name="NCBD100" localSheetId="1">#REF!</definedName>
    <definedName name="NCBD100">#REF!</definedName>
    <definedName name="NCBD200" localSheetId="1">#REF!</definedName>
    <definedName name="NCBD200">#REF!</definedName>
    <definedName name="NCBD250" localSheetId="1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 localSheetId="1">#REF!</definedName>
    <definedName name="nin14vl3p" localSheetId="1">#REF!</definedName>
    <definedName name="nin1903p">#REF!</definedName>
    <definedName name="NIN190nc">#REF!</definedName>
    <definedName name="nin190nc3p" localSheetId="1">#REF!</definedName>
    <definedName name="NIN190vl">#REF!</definedName>
    <definedName name="nin190vl3p" localSheetId="1">#REF!</definedName>
    <definedName name="nin2903p" localSheetId="1">#REF!</definedName>
    <definedName name="nin290nc3p" localSheetId="1">#REF!</definedName>
    <definedName name="nin290vl3p" localSheetId="1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 localSheetId="1">#REF!</definedName>
    <definedName name="NINDvc">#REF!</definedName>
    <definedName name="NINDvl">#REF!</definedName>
    <definedName name="nindvl1p">#REF!</definedName>
    <definedName name="nindvl3p" localSheetId="1">#REF!</definedName>
    <definedName name="ning1p">#REF!</definedName>
    <definedName name="ningnc1p">#REF!</definedName>
    <definedName name="ningvl1p">#REF!</definedName>
    <definedName name="NINnc">#REF!</definedName>
    <definedName name="ninnc3p" localSheetId="1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 localSheetId="1">#REF!</definedName>
    <definedName name="nl">#REF!</definedName>
    <definedName name="NL12nc">#REF!</definedName>
    <definedName name="NL12vl">#REF!</definedName>
    <definedName name="nl1p">#REF!</definedName>
    <definedName name="nl3p">#REF!</definedName>
    <definedName name="nlht">#REF!</definedName>
    <definedName name="nlnc3p" localSheetId="1">#REF!</definedName>
    <definedName name="nlnc3pha" localSheetId="1">#REF!</definedName>
    <definedName name="NLTK1p">#REF!</definedName>
    <definedName name="nlvl3p" localSheetId="1">#REF!</definedName>
    <definedName name="nn">#REF!</definedName>
    <definedName name="nn1p" localSheetId="1">#REF!</definedName>
    <definedName name="nn1p">#REF!</definedName>
    <definedName name="nn3p">#REF!</definedName>
    <definedName name="nnnc3p" localSheetId="1">#REF!</definedName>
    <definedName name="nnvl3p" localSheetId="1">#REF!</definedName>
    <definedName name="nx">#REF!</definedName>
    <definedName name="osc">#REF!</definedName>
    <definedName name="pp_1XDM" localSheetId="1">#REF!</definedName>
    <definedName name="pp_3NC" localSheetId="1">#REF!</definedName>
    <definedName name="pp_3XDM" localSheetId="1">#REF!</definedName>
    <definedName name="PRICE">#REF!</definedName>
    <definedName name="PRICE1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ichDTL" localSheetId="0">'Q1'!PtichDTL</definedName>
    <definedName name="PTNC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CH">#REF!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BTLTct" localSheetId="1">#REF!</definedName>
    <definedName name="slchangct" localSheetId="1">#REF!</definedName>
    <definedName name="slchanght" localSheetId="1">#REF!</definedName>
    <definedName name="slmongct" localSheetId="1">#REF!</definedName>
    <definedName name="slmonght" localSheetId="1">#REF!</definedName>
    <definedName name="slmongneoct" localSheetId="1">#REF!</definedName>
    <definedName name="slmongneoht" localSheetId="1">#REF!</definedName>
    <definedName name="sltdllct" localSheetId="1">#REF!</definedName>
    <definedName name="sltdllHTHH" localSheetId="1">#REF!</definedName>
    <definedName name="slxact" localSheetId="1">#REF!</definedName>
    <definedName name="soc3p">#REF!</definedName>
    <definedName name="SORT">#REF!</definedName>
    <definedName name="SPECSUMMARY">#REF!</definedName>
    <definedName name="st1p">#REF!</definedName>
    <definedName name="st3p">#REF!</definedName>
    <definedName name="SUMMARY">#REF!</definedName>
    <definedName name="t101p" localSheetId="1">#REF!</definedName>
    <definedName name="t101p">#REF!</definedName>
    <definedName name="t103p">#REF!</definedName>
    <definedName name="t10m">#REF!</definedName>
    <definedName name="T10nc">#REF!</definedName>
    <definedName name="t10nc1p">#REF!</definedName>
    <definedName name="T10vc">#REF!</definedName>
    <definedName name="T10vl">#REF!</definedName>
    <definedName name="t10vl1p">#REF!</definedName>
    <definedName name="t121p">#REF!</definedName>
    <definedName name="t123p" localSheetId="1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 localSheetId="1">#REF!</definedName>
    <definedName name="t141p">#REF!</definedName>
    <definedName name="t143p" localSheetId="1">#REF!</definedName>
    <definedName name="t143p">#REF!</definedName>
    <definedName name="T14nc">#REF!</definedName>
    <definedName name="t14nc3p" localSheetId="1">#REF!</definedName>
    <definedName name="T14vc">#REF!</definedName>
    <definedName name="T14vl">#REF!</definedName>
    <definedName name="t14vl3p" localSheetId="1">#REF!</definedName>
    <definedName name="t7m">#REF!</definedName>
    <definedName name="t8m">#REF!</definedName>
    <definedName name="TAMTINH" localSheetId="1">#REF!</definedName>
    <definedName name="TAMTINH">#REF!</definedName>
    <definedName name="tbtram">#REF!</definedName>
    <definedName name="TC">#REF!</definedName>
    <definedName name="TC_NHANH1">#REF!</definedName>
    <definedName name="td">#REF!</definedName>
    <definedName name="td10vl">#REF!</definedName>
    <definedName name="td12nc">#REF!</definedName>
    <definedName name="TD12vl">#REF!</definedName>
    <definedName name="td1p" localSheetId="1">#REF!</definedName>
    <definedName name="TD1p1nc">#REF!</definedName>
    <definedName name="td1p1vc">#REF!</definedName>
    <definedName name="TD1p1vl">#REF!</definedName>
    <definedName name="TD1p2nc">#REF!</definedName>
    <definedName name="TD1p2vc">#REF!</definedName>
    <definedName name="TD1p2vl">#REF!</definedName>
    <definedName name="TD1pnc">#REF!</definedName>
    <definedName name="TD1pvl">#REF!</definedName>
    <definedName name="td3p" localSheetId="1">#REF!</definedName>
    <definedName name="td3p">#REF!</definedName>
    <definedName name="TDctnc">#REF!</definedName>
    <definedName name="TDctvc">#REF!</definedName>
    <definedName name="TDctvl">#REF!</definedName>
    <definedName name="tdllct" localSheetId="1">#REF!</definedName>
    <definedName name="tdllHTHH" localSheetId="1">#REF!</definedName>
    <definedName name="TDmnc">#REF!</definedName>
    <definedName name="TDmvc">#REF!</definedName>
    <definedName name="TDmvl">#REF!</definedName>
    <definedName name="tdnc1p">#REF!</definedName>
    <definedName name="tdtr2cnc">#REF!</definedName>
    <definedName name="tdtr2cvl">#REF!</definedName>
    <definedName name="tdvl1p">#REF!</definedName>
    <definedName name="THGO1pnc">#REF!</definedName>
    <definedName name="thht">#REF!</definedName>
    <definedName name="THI">#REF!</definedName>
    <definedName name="thkp3">#REF!</definedName>
    <definedName name="thtt">#REF!</definedName>
    <definedName name="TienLuong" localSheetId="1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CM">#REF!</definedName>
    <definedName name="TONGDUTOAN">#REF!</definedName>
    <definedName name="TPLRP">#REF!</definedName>
    <definedName name="TRADE2">#REF!</definedName>
    <definedName name="TRAM" localSheetId="1">#REF!</definedName>
    <definedName name="TRAM">#REF!</definedName>
    <definedName name="TT_1P">#REF!</definedName>
    <definedName name="TT_3p">#REF!</definedName>
    <definedName name="ttbt">#REF!</definedName>
    <definedName name="TTDD">#REF!</definedName>
    <definedName name="TTDD1P" localSheetId="1">#REF!</definedName>
    <definedName name="TTDDCT3p">#REF!</definedName>
    <definedName name="TTDKKH" localSheetId="1">#REF!</definedName>
    <definedName name="ttronmk">#REF!</definedName>
    <definedName name="TTTR" localSheetId="1">#REF!</definedName>
    <definedName name="TUNG" localSheetId="1">'XL4Test5'!$C$23</definedName>
    <definedName name="tv75nc">#REF!</definedName>
    <definedName name="tv75vl">#REF!</definedName>
    <definedName name="Vat_tu">#REF!</definedName>
    <definedName name="vccot">#REF!</definedName>
    <definedName name="VCDD1P">#REF!</definedName>
    <definedName name="VCDD3p">#REF!</definedName>
    <definedName name="VCDDCT3p">#REF!</definedName>
    <definedName name="VCDDMBA">#REF!</definedName>
    <definedName name="VCHT">#REF!</definedName>
    <definedName name="vctb">#REF!</definedName>
    <definedName name="VCTT" localSheetId="1">#REF!</definedName>
    <definedName name="VCVBT1">#REF!</definedName>
    <definedName name="VCVBT2">#REF!</definedName>
    <definedName name="vd3p">#REF!</definedName>
    <definedName name="vl1p" localSheetId="1">#REF!</definedName>
    <definedName name="VL1P">#REF!</definedName>
    <definedName name="vl3p" localSheetId="1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VT">#REF!</definedName>
    <definedName name="W">#REF!</definedName>
    <definedName name="wrn.chi._.tiÆt." localSheetId="0" hidden="1">{#N/A,#N/A,FALSE,"Chi ti?t"}</definedName>
    <definedName name="wrn.chi._.tiÆt." localSheetId="1" hidden="1">{#N/A,#N/A,FALSE,"Chi ti?t"}</definedName>
    <definedName name="wrn.chi._.tiÆt." hidden="1">{#N/A,#N/A,FALSE,"Chi ti?t"}</definedName>
    <definedName name="x">#REF!</definedName>
    <definedName name="X1pFCOnc">#REF!</definedName>
    <definedName name="X1pFCOvc">#REF!</definedName>
    <definedName name="X1pFCOvl">#REF!</definedName>
    <definedName name="X1pIGnc">#REF!</definedName>
    <definedName name="X1pIGvc">#REF!</definedName>
    <definedName name="X1pIGvl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1pINTnc">#REF!</definedName>
    <definedName name="X1pINTvc">#REF!</definedName>
    <definedName name="X1pINTvl">#REF!</definedName>
    <definedName name="X1pITnc">#REF!</definedName>
    <definedName name="X1pITvc">#REF!</definedName>
    <definedName name="X1pITvl">#REF!</definedName>
    <definedName name="xact" localSheetId="1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c">#REF!</definedName>
    <definedName name="XFCOvl">#REF!</definedName>
    <definedName name="xhn">#REF!</definedName>
    <definedName name="xig">#REF!</definedName>
    <definedName name="xig1">#REF!</definedName>
    <definedName name="XIG1nc">#REF!</definedName>
    <definedName name="xig1p">#REF!</definedName>
    <definedName name="XIG1vl">#REF!</definedName>
    <definedName name="xig3p">#REF!</definedName>
    <definedName name="XIGnc">#REF!</definedName>
    <definedName name="xignc3p" localSheetId="1">#REF!</definedName>
    <definedName name="XIGvc">#REF!</definedName>
    <definedName name="XIGvl">#REF!</definedName>
    <definedName name="xigvl3p" localSheetId="1">#REF!</definedName>
    <definedName name="xin">#REF!</definedName>
    <definedName name="xin190">#REF!</definedName>
    <definedName name="xin1903p">#REF!</definedName>
    <definedName name="XIN190nc">#REF!</definedName>
    <definedName name="XIN190vc">#REF!</definedName>
    <definedName name="XIN190vl">#REF!</definedName>
    <definedName name="xin2903p" localSheetId="1">#REF!</definedName>
    <definedName name="xin290nc3p" localSheetId="1">#REF!</definedName>
    <definedName name="xin290vl3p" localSheetId="1">#REF!</definedName>
    <definedName name="xin3p">#REF!</definedName>
    <definedName name="xind">#REF!</definedName>
    <definedName name="xind1p">#REF!</definedName>
    <definedName name="xind3p">#REF!</definedName>
    <definedName name="XINDnc">#REF!</definedName>
    <definedName name="xindnc1p">#REF!</definedName>
    <definedName name="XINDvc">#REF!</definedName>
    <definedName name="XINDvl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nc3p" localSheetId="1">#REF!</definedName>
    <definedName name="xint1p">#REF!</definedName>
    <definedName name="XINvc">#REF!</definedName>
    <definedName name="XINvl">#REF!</definedName>
    <definedName name="xinvl3p" localSheetId="1">#REF!</definedName>
    <definedName name="xit">#REF!</definedName>
    <definedName name="xit1">#REF!</definedName>
    <definedName name="XIT1nc">#REF!</definedName>
    <definedName name="xit1p">#REF!</definedName>
    <definedName name="XIT1vl">#REF!</definedName>
    <definedName name="xit2nc3p" localSheetId="1">#REF!</definedName>
    <definedName name="xit2vl3p" localSheetId="1">#REF!</definedName>
    <definedName name="xit3p">#REF!</definedName>
    <definedName name="XITnc">#REF!</definedName>
    <definedName name="xitnc3p" localSheetId="1">#REF!</definedName>
    <definedName name="XITvc">#REF!</definedName>
    <definedName name="XITvl">#REF!</definedName>
    <definedName name="xitvl3p" localSheetId="1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<sst xmlns="http://schemas.openxmlformats.org/spreadsheetml/2006/main" count="670" uniqueCount="563">
  <si>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</si>
  <si>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</si>
  <si>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</si>
  <si>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</si>
  <si>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</si>
  <si>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TÀI SẢN</t>
  </si>
  <si>
    <t>Mã</t>
  </si>
  <si>
    <t>số</t>
  </si>
  <si>
    <t>Thuyết minh</t>
  </si>
  <si>
    <t>Số đầu  năm</t>
  </si>
  <si>
    <t>I. Tiền và các khoản tương đương tiền</t>
  </si>
  <si>
    <t xml:space="preserve">  1.Tiền </t>
  </si>
  <si>
    <t xml:space="preserve">  2. Các khoản tương đương tiền</t>
  </si>
  <si>
    <t>II. Các khoản đầu tư tài chính ngắn hạn</t>
  </si>
  <si>
    <t xml:space="preserve">  1. Đầu tư ngắn hạn</t>
  </si>
  <si>
    <t xml:space="preserve">  1. Phải thu khách hàng </t>
  </si>
  <si>
    <t xml:space="preserve">  2. Trả trước cho người bán</t>
  </si>
  <si>
    <t xml:space="preserve">  4. Phải thu theo tiến độ kế hoạch hợp đồng xây dựng</t>
  </si>
  <si>
    <t xml:space="preserve">  5. Các khoản phải thu khác</t>
  </si>
  <si>
    <t>IV. Hàng tồn kho</t>
  </si>
  <si>
    <t xml:space="preserve">  1. Hàng tồn kho</t>
  </si>
  <si>
    <t xml:space="preserve">  2. Dự phòng giảm giá hàng tồn kho (*)</t>
  </si>
  <si>
    <t>V. Tài sản ngắn hạn khác</t>
  </si>
  <si>
    <t xml:space="preserve">  1. Chi phí trả trước ngắn hạn </t>
  </si>
  <si>
    <t>B - TÀI SẢN DÀI HẠN</t>
  </si>
  <si>
    <t xml:space="preserve">  (200 = 210 + 220 + 240 + 250 + 260)</t>
  </si>
  <si>
    <t xml:space="preserve">I- Các khoản phải thu dài hạn </t>
  </si>
  <si>
    <t xml:space="preserve">  1. Phải thu dài hạn của khách hàng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</si>
  <si>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</si>
  <si>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</si>
  <si>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</si>
  <si>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</si>
  <si>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</si>
  <si>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</si>
  <si>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 4. Chi phí xây dựng cơ bản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</si>
  <si>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</si>
  <si>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</si>
  <si>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</si>
  <si>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</si>
  <si>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</si>
  <si>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</si>
  <si>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</si>
  <si>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</si>
  <si>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</si>
  <si>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NGUỒN VỐN</t>
  </si>
  <si>
    <t>I. Nợ ngắn hạn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</si>
  <si>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</si>
  <si>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</si>
  <si>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</si>
  <si>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</si>
  <si>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công nhân viên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</si>
  <si>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</si>
  <si>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</si>
  <si>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</si>
  <si>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>II. Nợ dài hạn</t>
  </si>
  <si>
    <t xml:space="preserve">  1. Phải trả dài hạn người bán </t>
  </si>
  <si>
    <t xml:space="preserve">  2. Phải trả dài hạn nội bộ</t>
  </si>
  <si>
    <t xml:space="preserve">  3. Phải trả dài hạn khác</t>
  </si>
  <si>
    <t xml:space="preserve">  4. Vay và nợ dài hạn</t>
  </si>
  <si>
    <t xml:space="preserve">  5. Thuế thu nhập hoãn lại phải trả </t>
  </si>
  <si>
    <t>B - VỐN CHỦ SỞ HỮU (400 = 410 + 420)</t>
  </si>
  <si>
    <t>I. Vốn chủ sở hữu</t>
  </si>
  <si>
    <t xml:space="preserve">  1. Vốn đầu tư của chủ sở hữu</t>
  </si>
  <si>
    <t xml:space="preserve">  2. Thặng dư vốn cổ phần</t>
  </si>
  <si>
    <t>II. Nguồn kinh phí và quỹ khác</t>
  </si>
  <si>
    <t xml:space="preserve">  2. Nguồn kinh phí </t>
  </si>
  <si>
    <t xml:space="preserve">  3. Nguồn kinh phí đã hình thành TSCĐ</t>
  </si>
  <si>
    <t>CÁC CHỈ TIÊU NGOÀI BẢNG CÂN ĐỐI KẾ TOÁN</t>
  </si>
  <si>
    <t>CHỈ TIÊU</t>
  </si>
  <si>
    <t xml:space="preserve">  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</si>
  <si>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</si>
  <si>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</si>
  <si>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</t>
  </si>
  <si>
    <t xml:space="preserve">  4. Nợ khó đòi đã xử lý</t>
  </si>
  <si>
    <t xml:space="preserve">  5. Ngoại tệ các loại</t>
  </si>
  <si>
    <t>USD</t>
  </si>
  <si>
    <t>EUR</t>
  </si>
  <si>
    <t>FRF</t>
  </si>
  <si>
    <t xml:space="preserve">         Đơn vị tính:..VND....</t>
  </si>
  <si>
    <t>Số cuối quý</t>
  </si>
  <si>
    <t>III. Các khoản phải thu ngắn hạn</t>
  </si>
  <si>
    <t xml:space="preserve">  3. Phải thu nội bộ ngắn hạn</t>
  </si>
  <si>
    <t xml:space="preserve">  6. Dự phòng phải thu ngắn hạn khó đòi (*)</t>
  </si>
  <si>
    <t xml:space="preserve">  2. Thuế GTGT được khấu trừ</t>
  </si>
  <si>
    <t xml:space="preserve">  3. Thuế và các khoản khác phải thu nhà nước</t>
  </si>
  <si>
    <t xml:space="preserve">  5. Tài sản ngắn hạn khác</t>
  </si>
  <si>
    <t xml:space="preserve">  2. Vốn kinh doanh ở đơn vị trực thuộc</t>
  </si>
  <si>
    <t xml:space="preserve">  3. Phải thu dài hạn nội bộ</t>
  </si>
  <si>
    <t xml:space="preserve">  4. Phải thu dài hạn khác</t>
  </si>
  <si>
    <t xml:space="preserve">  5. Dự phòng phải thu dài hạn khó đòi (*)</t>
  </si>
  <si>
    <t xml:space="preserve">  4. Dự phòng giảm giá đầu tư tài chính dài hạn (*)</t>
  </si>
  <si>
    <t xml:space="preserve">  9. Các khoản phải trả, phải nộp ngắn hạn khác</t>
  </si>
  <si>
    <t xml:space="preserve"> 10. Dự phòng phải trả ngắn hạn</t>
  </si>
  <si>
    <t xml:space="preserve">  6. Dự phòng trợ cấp mất việc làm</t>
  </si>
  <si>
    <t xml:space="preserve">  7. Dự phòng phải trả dài hạn</t>
  </si>
  <si>
    <t xml:space="preserve">  3. Vốn khác của chủ  sở hữu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</si>
  <si>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</si>
  <si>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</si>
  <si>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</si>
  <si>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 </t>
  </si>
  <si>
    <t xml:space="preserve">  8. Quỹ dự phòng tài chính</t>
  </si>
  <si>
    <t xml:space="preserve">  9. Quỹ khác thuộc vốn chủ sở hữu</t>
  </si>
  <si>
    <t>10. Lợi nhuận sau thuế chưa phân phối</t>
  </si>
  <si>
    <t>11. Nguồn vốn đầu tư xây dựng cơ bản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</si>
  <si>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</si>
  <si>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</si>
  <si>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</si>
  <si>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</si>
  <si>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</si>
  <si>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</si>
  <si>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</si>
  <si>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</si>
  <si>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</si>
  <si>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</si>
  <si>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</si>
  <si>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</si>
  <si>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</si>
  <si>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</si>
  <si>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</si>
  <si>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</si>
  <si>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</si>
  <si>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</si>
  <si>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</si>
  <si>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</si>
  <si>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</si>
  <si>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</si>
  <si>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</si>
  <si>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CDKT-23.xls</t>
  </si>
  <si>
    <t xml:space="preserve">  6. Dự toán chi sự nghiệp ,dự án</t>
  </si>
  <si>
    <t xml:space="preserve">  2. Dự phòng giảm giá chứng khoán đầu tư ngắn hạn (*) </t>
  </si>
  <si>
    <t>C:\Documents and Settings\NGOC HUYEN TRANG\Application Data\Microsoft\Excel\XLSTART\Book1.</t>
  </si>
  <si>
    <t>TỔNG CỘNG NGUỒN VỐN (440 = 300 + 400)</t>
  </si>
  <si>
    <t>Người lập biểu</t>
  </si>
  <si>
    <t>(Ký, họ tên,đóng dấu)</t>
  </si>
  <si>
    <t>CAD</t>
  </si>
  <si>
    <t xml:space="preserve">Kế toán trưởng                              </t>
  </si>
  <si>
    <t xml:space="preserve">     (Ký, họ tên)</t>
  </si>
  <si>
    <t xml:space="preserve">    (Ký, họ tên)</t>
  </si>
  <si>
    <t>Tổng giám đốc</t>
  </si>
  <si>
    <t>CTY CP XNK SA GIANG</t>
  </si>
  <si>
    <t xml:space="preserve">    Mẫu số B 01 – DN</t>
  </si>
  <si>
    <t>Địa chỉ:Lô CII-3,Khu CNC,Sa Đéc, Đồng Tháp</t>
  </si>
  <si>
    <t xml:space="preserve">                     Ban hành theo QĐ số 15/2006/QĐ-BTC                   ngày 20/03/2006 của Bộ trưởng BTC</t>
  </si>
  <si>
    <t>Số cuối quý</t>
  </si>
  <si>
    <t xml:space="preserve">        Ban hành theo QĐ số 15/2006/QĐ-BTC           ngày 20/03/2006 của Bộ trưởng BTC</t>
  </si>
  <si>
    <t>BẢNG CÂN ĐỐI KẾ TOÁN GIỮA NIÊN ĐỘ</t>
  </si>
  <si>
    <t xml:space="preserve"> 11. Quỹ khen thưởng, phúc lợi</t>
  </si>
  <si>
    <t>Số đầu năm</t>
  </si>
  <si>
    <t>a - Tài sản ngắn hạn                                        (100)=110+120+130+140+150</t>
  </si>
  <si>
    <t>Tổng cộng tài sản (270 = 100 + 200)</t>
  </si>
  <si>
    <t>a - Nợ phải trả (300 = 310 + 320)</t>
  </si>
  <si>
    <r>
      <t xml:space="preserve">   </t>
    </r>
    <r>
      <rPr>
        <i/>
        <sz val="12"/>
        <color indexed="8"/>
        <rFont val="Times New Roman"/>
        <family val="1"/>
      </rPr>
      <t>Đồng Tháp</t>
    </r>
    <r>
      <rPr>
        <i/>
        <sz val="12"/>
        <color indexed="8"/>
        <rFont val=".VnTime"/>
        <family val="0"/>
      </rPr>
      <t xml:space="preserve"> </t>
    </r>
    <r>
      <rPr>
        <b/>
        <sz val="12"/>
        <color indexed="8"/>
        <rFont val=".VnTime"/>
        <family val="0"/>
      </rPr>
      <t xml:space="preserve"> </t>
    </r>
    <r>
      <rPr>
        <i/>
        <sz val="12"/>
        <color indexed="8"/>
        <rFont val=".VnTime"/>
        <family val="0"/>
      </rPr>
      <t>, ngày 20 tháng 04 năm 2013</t>
    </r>
  </si>
  <si>
    <t>Quý 1 Năm 2013</t>
  </si>
  <si>
    <t xml:space="preserve">   Tại ngày ..31. tháng .03.. năm .2013..</t>
  </si>
  <si>
    <t xml:space="preserve">  1.Quỹ khen thưởng, phúc lợi</t>
  </si>
  <si>
    <t>Đơn vị báo cáo: CTY CP XNK SA GIANG</t>
  </si>
  <si>
    <t>Mẫu số B 02 – DN</t>
  </si>
  <si>
    <t>Địa chỉ:Lô CII-3,Khu CNC ,Sa Đéc,Đồng Tháp</t>
  </si>
  <si>
    <t xml:space="preserve">       Ban hành theo QĐ số 15/2006/QĐ-BTC             ngày 20/03/2006 của Bộ trưởng BTC</t>
  </si>
  <si>
    <t>BÁO CÁO KẾT QUẢ HOẠT ĐỘNG KINH DOANH GIỮA NIÊN ĐỘ</t>
  </si>
  <si>
    <r>
      <t xml:space="preserve">          </t>
    </r>
    <r>
      <rPr>
        <b/>
        <i/>
        <sz val="12"/>
        <color indexed="8"/>
        <rFont val="Times New Roman"/>
        <family val="1"/>
      </rPr>
      <t>Quý I năm 2013</t>
    </r>
  </si>
  <si>
    <t xml:space="preserve">                                                                          </t>
  </si>
  <si>
    <t xml:space="preserve">          </t>
  </si>
  <si>
    <t xml:space="preserve">           Đơn vị tính:…VND</t>
  </si>
  <si>
    <t xml:space="preserve">Mã </t>
  </si>
  <si>
    <t>Quý I</t>
  </si>
  <si>
    <t>Lũy kế từ đầu năm đến cuối quý này</t>
  </si>
  <si>
    <t>Năm</t>
  </si>
  <si>
    <t>nay</t>
  </si>
  <si>
    <t>trước</t>
  </si>
  <si>
    <t>1. Doanh thu bán hàng và cung cấp dịch vụ</t>
  </si>
  <si>
    <t>01</t>
  </si>
  <si>
    <t>VI.25</t>
  </si>
  <si>
    <t>2. Các khoản giảm trừ doanh thu</t>
  </si>
  <si>
    <t>02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</si>
  <si>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</si>
  <si>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</si>
  <si>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</si>
  <si>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</si>
  <si>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</si>
  <si>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</si>
  <si>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</si>
  <si>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</si>
  <si>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r>
      <t xml:space="preserve">  - Trong đó:</t>
    </r>
    <r>
      <rPr>
        <sz val="11"/>
        <color indexed="8"/>
        <rFont val="Times New Roman"/>
        <family val="1"/>
      </rPr>
      <t xml:space="preserve"> Chi phí lãi vay </t>
    </r>
  </si>
  <si>
    <t>8. Chi phí bán hàng</t>
  </si>
  <si>
    <t>9. Chi phí quản lý doanh nghiệp</t>
  </si>
  <si>
    <t>10 Lợi nhuận thuần từ hoạt động kinh doanh</t>
  </si>
  <si>
    <t xml:space="preserve"> {30 = 20 + (21 - 22) - (24 + 25)}</t>
  </si>
  <si>
    <t>11. Thu nhập khác</t>
  </si>
  <si>
    <t>12. Chi phí khác</t>
  </si>
  <si>
    <t>13. Lợi nhuận khác (40 = 31 - 32)</t>
  </si>
  <si>
    <t xml:space="preserve">14. Tổng LN kế toán trước thuế </t>
  </si>
  <si>
    <t xml:space="preserve">      (50 = 30 + 40)</t>
  </si>
  <si>
    <t>15.Chi phí thuế TNDN hiện hành</t>
  </si>
  <si>
    <t>VI.30</t>
  </si>
  <si>
    <t>16.Chi phí thuế TNDN hoãn lại</t>
  </si>
  <si>
    <t>17.Lợi nhuận sau thuế thu nhập doanh nghiệp</t>
  </si>
  <si>
    <t xml:space="preserve"> (60 = 50 - 51-52)</t>
  </si>
  <si>
    <t>18.Lãi cơ bản trên cổ phiếu (*)</t>
  </si>
  <si>
    <t>Đồng Tháp, ngày 20 tháng 04 năm 2013</t>
  </si>
  <si>
    <t>Người lập biểu</t>
  </si>
  <si>
    <t>Kế toán trưởng</t>
  </si>
  <si>
    <t>Tổng giám đốc</t>
  </si>
  <si>
    <t xml:space="preserve">   (Ký, họ tên)</t>
  </si>
  <si>
    <t>(Ký, họ tên)</t>
  </si>
  <si>
    <t>(Ký, họ tên, đóng dấu)</t>
  </si>
  <si>
    <r>
      <t>Ghi chú</t>
    </r>
    <r>
      <rPr>
        <sz val="12"/>
        <rFont val="Times New Roman"/>
        <family val="1"/>
      </rPr>
      <t>: (*) Chỉ tiêu này chỉ áp dụng đối với công ty cổ phần.</t>
    </r>
  </si>
  <si>
    <t>Đơn vị báo cáo: .CTY CP XNK SA GIANG</t>
  </si>
  <si>
    <t xml:space="preserve">                      Mẫu số B 03 – DN</t>
  </si>
  <si>
    <t>Địa chỉ:.Lô CII-3,Khu CNC ,Sa Đéc,Đồng Tháp</t>
  </si>
  <si>
    <t xml:space="preserve">                             Ban hành theo QĐ số 15/2006/QĐ-BTC                                Ngày 20/03/2006 của Bộ trưởng BTC</t>
  </si>
  <si>
    <t>BÁO CÁO LƯU CHUYỂN TIỀN TỆ GIỮA NIÊN ĐỘ</t>
  </si>
  <si>
    <t xml:space="preserve">   (Theo phương pháp trực tiếp)</t>
  </si>
  <si>
    <t xml:space="preserve">      Quý I năm 2013</t>
  </si>
  <si>
    <t>Đơn vị tính: ...VNĐ.</t>
  </si>
  <si>
    <t>Chỉ tiêu</t>
  </si>
  <si>
    <t>Mã số</t>
  </si>
  <si>
    <t>Lũy kế từ đầu năm đến cuối quý</t>
  </si>
  <si>
    <t>Năm nay</t>
  </si>
  <si>
    <t>Năm trước</t>
  </si>
  <si>
    <t>I. Lưu chuyển tiền từ hoạt động kinh doanh</t>
  </si>
  <si>
    <t>1.Tiền thu từ bán hàng,cung cấp d.vụ và D.thu khác</t>
  </si>
  <si>
    <t>2.Tiền chi trả cho người cung cấp hàng hóa và DV</t>
  </si>
  <si>
    <t>3.Tiền chi trả cho người lao động</t>
  </si>
  <si>
    <t>03</t>
  </si>
  <si>
    <t>4.Tiền chi trả lãi vay</t>
  </si>
  <si>
    <t>04</t>
  </si>
  <si>
    <t xml:space="preserve">5.Tiền chi nộp thuế Thu nhập doanh nghiệp </t>
  </si>
  <si>
    <t>05</t>
  </si>
  <si>
    <t>6.Tiền thu khác từ hoạt động kinh doanh</t>
  </si>
  <si>
    <t>06</t>
  </si>
  <si>
    <t>7.Tiền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</si>
  <si>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</si>
  <si>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</si>
  <si>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</si>
  <si>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  hạn khác</t>
  </si>
  <si>
    <t>6,7,8,11</t>
  </si>
  <si>
    <t>8,11</t>
  </si>
  <si>
    <t>2.Tiền thu từ thanh lý, nhượng bán TSCĐ và các tài sản dài hạn khác</t>
  </si>
  <si>
    <t>3.Tiền chi cho vay,mua các công cụ nợ của đơn vị khác</t>
  </si>
  <si>
    <t>4.Tiền thu hồi cho vay, bán lại các công cụ nợ của đơn vị khác</t>
  </si>
  <si>
    <t>5. 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</si>
  <si>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</si>
  <si>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</si>
  <si>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</si>
  <si>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</si>
  <si>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</si>
  <si>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</si>
  <si>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</si>
  <si>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</si>
  <si>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</si>
  <si>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</si>
  <si>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</si>
  <si>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</si>
  <si>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</si>
  <si>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</si>
  <si>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</si>
  <si>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Lập, ngày 20 tháng 04 năm 2013</t>
  </si>
  <si>
    <r>
      <t>Ghi chú</t>
    </r>
    <r>
      <rPr>
        <sz val="11.5"/>
        <rFont val="Times New Roman"/>
        <family val="1"/>
      </rPr>
      <t xml:space="preserve">: Những chỉ tiêu không có số liệu có thể không phải trình bày </t>
    </r>
  </si>
  <si>
    <t>nhưng không được đánh lại số thứ tự chỉ tiêu và “Mã số”.</t>
  </si>
  <si>
    <t>Đơn vị:  CTY CP XNK SA GIANG</t>
  </si>
  <si>
    <t>Mẫu số B 09a – DN</t>
  </si>
  <si>
    <t>Địa chỉ: Lô CII-3,Khu CNC ,Sa Đéc,Đồng Tháp</t>
  </si>
  <si>
    <t xml:space="preserve">                (Ban hành theo QĐ số 15/2006/QĐ-BTC        Ngày 20/03/2006 của Bộ trưởng BTC)</t>
  </si>
  <si>
    <t>BẢN THUYẾT MINH BÁO CÁO TÀI CHÍNH GIỮA NIÊN ĐỘ</t>
  </si>
  <si>
    <t xml:space="preserve">   Quý 1 Năm .2013...</t>
  </si>
  <si>
    <t>I- Đặc điểm hoạt động của doanh nghiệp</t>
  </si>
  <si>
    <t>1- Hình thức sở hữu vốn: Cty Cổ Phần chuyển đổi từ DNNN , nhà nước nắm giữ 51%,hiện nay là 49.88%</t>
  </si>
  <si>
    <t xml:space="preserve">2- Lĩnh vực kinh doanh: Xuất Nhập Khẩu </t>
  </si>
  <si>
    <t>3- Ngành nghề kinh doanh: Chế biến lương thực thực phẩm</t>
  </si>
  <si>
    <t>4- Đặc điểm hoạt động kinh doanh trong kỳ:  sản xuất và mua bán tăng</t>
  </si>
  <si>
    <t>II- Kỳ kế toán, đơn vị tiền tệ sử dụng trong kế toán</t>
  </si>
  <si>
    <t>1- Kỳ kế toán (bắt đầu từ ngày 01/01/2013..kết thúc vào ngày.31/03/2013..).</t>
  </si>
  <si>
    <t>2- Đơn vị tiền tệ sử dụng trong kế toán.: Việt Nam Đồng  (VND)</t>
  </si>
  <si>
    <t>III- Chuẩn mực và chế độ kế toán áp dụng</t>
  </si>
  <si>
    <t>1- Chế độ kế toán áp dụng: Sổ sách kế toán được ghi chép theo hệ thống kế toán Việt Nam</t>
  </si>
  <si>
    <t>2- Tuyên bố về việc tuân thủ chuẩn mực kế toán và chế độ kế toán</t>
  </si>
  <si>
    <t xml:space="preserve">     Tuân thủ các Chuẩn mực kế toán và chế độ kế toán Việt Nam hiện hành.</t>
  </si>
  <si>
    <r>
      <t xml:space="preserve">3- Hình thức kế toán áp dụng: </t>
    </r>
    <r>
      <rPr>
        <sz val="12"/>
        <color indexed="10"/>
        <rFont val="Times New Roman"/>
        <family val="1"/>
      </rPr>
      <t>Chứng từ ghi sổ.</t>
    </r>
  </si>
  <si>
    <t>IV- Các chính sách kế toán áp dụng</t>
  </si>
  <si>
    <t xml:space="preserve">      Việc lập báo cáo tài chính giữa niên độ quý 1 năm 2013 này và báo cáo tài chính năm gần nhất là </t>
  </si>
  <si>
    <t>cùng áp dụng các chính sách kế toán như nhau.</t>
  </si>
  <si>
    <t>V- Các sự kiện hoặc giao dịch trọng yếu trong kỳ kế toán giữa niên độ</t>
  </si>
  <si>
    <t>Từ tháng 01 đến tháng 03 sức tiêu thụ hàng hoá tăng,giá cả nguyên vật liệu khá cao</t>
  </si>
  <si>
    <t xml:space="preserve"> ảnh hưởng đến chi phí ,chính sách tiết kiệm chi phí được đặt lên hàng đầu.</t>
  </si>
  <si>
    <t xml:space="preserve">Tính chất và giá trị của các khoản mục ảnh hưởng đến tài sản,nguồn vốn ,thu nhập thuần </t>
  </si>
  <si>
    <t>hoặc các luồng tiền là yếu tố không bình thường.</t>
  </si>
  <si>
    <t xml:space="preserve">01- Tiền </t>
  </si>
  <si>
    <t>Cuối quý</t>
  </si>
  <si>
    <t>Đầu năm</t>
  </si>
  <si>
    <t xml:space="preserve">   - Tiền mặt</t>
  </si>
  <si>
    <t xml:space="preserve">   - Tiền gửi ngân hàng</t>
  </si>
  <si>
    <t xml:space="preserve">   - Tương đương tiền</t>
  </si>
  <si>
    <r>
      <t xml:space="preserve">                                        </t>
    </r>
    <r>
      <rPr>
        <b/>
        <sz val="12"/>
        <color indexed="8"/>
        <rFont val="Times New Roman"/>
        <family val="1"/>
      </rPr>
      <t>Cộng</t>
    </r>
  </si>
  <si>
    <t>Cộng</t>
  </si>
  <si>
    <t>02- Các khoản đầu tư tài chính ngắn hạn</t>
  </si>
  <si>
    <t xml:space="preserve">   - Chứng khoán đầu tư ngắn hạn</t>
  </si>
  <si>
    <t xml:space="preserve">   - Đầu tư ngắn hạn khác</t>
  </si>
  <si>
    <t xml:space="preserve">   - Dự phòng giảm giá đầu tư ngắn hạn</t>
  </si>
  <si>
    <t>03- Các khoản phải thu ngắn hạn khác</t>
  </si>
  <si>
    <t xml:space="preserve">   - Phải thu về cổ phần hoá</t>
  </si>
  <si>
    <t xml:space="preserve">   - Phải thu về cổ tức và lợi nhuận được chia</t>
  </si>
  <si>
    <t xml:space="preserve">   - Phải thu người lao động</t>
  </si>
  <si>
    <t xml:space="preserve">   - Phải thu khác</t>
  </si>
  <si>
    <t>Cộng</t>
  </si>
  <si>
    <t>04- Hàng tồn kho</t>
  </si>
  <si>
    <t xml:space="preserve">   - Hàng mua đang đi trên đường</t>
  </si>
  <si>
    <t xml:space="preserve">   - Nguyên liệu, vật liệu </t>
  </si>
  <si>
    <t xml:space="preserve">   - Công cụ, dụng cụ </t>
  </si>
  <si>
    <t xml:space="preserve">   - Chi phí SX, KD dở dang</t>
  </si>
  <si>
    <t xml:space="preserve">   - Thành phẩm </t>
  </si>
  <si>
    <t xml:space="preserve">   - Hàng hóa </t>
  </si>
  <si>
    <t xml:space="preserve">   - Hàng gửi đi bán</t>
  </si>
  <si>
    <t xml:space="preserve">   - Hàng hoá kho bảo thuế</t>
  </si>
  <si>
    <t xml:space="preserve">   - Hàng hoá bất động sản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</si>
  <si>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Cộng giá gốc hàng tồn kho</t>
    </r>
  </si>
  <si>
    <t>* Giá trị hoàn nhập dự phòng giảm giá hàng tồn kho trong năm:.…...</t>
  </si>
  <si>
    <t>* Giá trị hàng tồn kho dùng để thế chấp cho các khoản nợ:……....</t>
  </si>
  <si>
    <t>* Lý do trích thêm hoặc hoàn nhập dự phòng giảm giá hàng tồn kho:….</t>
  </si>
  <si>
    <t>05- Thuế và các khoản phải thu nhà nước</t>
  </si>
  <si>
    <t xml:space="preserve">  - Thuế GTGT nộp thừa </t>
  </si>
  <si>
    <t xml:space="preserve">  - Thuế thu nhập cá nhân nộp thừa </t>
  </si>
  <si>
    <t xml:space="preserve">  - Thuế thu nhập doanh nghiệp nộp thừa </t>
  </si>
  <si>
    <t xml:space="preserve">  - Thuế GTGT còn được khấu trừ</t>
  </si>
  <si>
    <t>06- Phải thu dài hạn nội bộ</t>
  </si>
  <si>
    <t xml:space="preserve">   -  Cho vay dài hạn nội bộ</t>
  </si>
  <si>
    <t xml:space="preserve">   -  ..</t>
  </si>
  <si>
    <t xml:space="preserve">   -  Phải thu dài hạn nội bộ khác</t>
  </si>
  <si>
    <t>07- Phải thu dài hạn khác</t>
  </si>
  <si>
    <t xml:space="preserve">   - Ký quỹ ký cược dài hạn</t>
  </si>
  <si>
    <t xml:space="preserve">   - Các khoản tiền nhận ủy thác</t>
  </si>
  <si>
    <t xml:space="preserve">   - Cho vay không có lãi</t>
  </si>
  <si>
    <t xml:space="preserve">   - Phải thu dài hạn khác </t>
  </si>
  <si>
    <t xml:space="preserve">                                Cộng</t>
  </si>
  <si>
    <t>08 - Tăng, giảm tài sản cố định hữu hình:</t>
  </si>
  <si>
    <t>Khoản mục</t>
  </si>
  <si>
    <t>Nhà cửa,     vật kiến trúc</t>
  </si>
  <si>
    <t>Máy móc thiết bị</t>
  </si>
  <si>
    <t>Phương tiện vận tải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</si>
  <si>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</si>
  <si>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</si>
  <si>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</si>
  <si>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</si>
  <si>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</si>
  <si>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 xml:space="preserve"> - Mua trong kỳ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</si>
  <si>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</si>
  <si>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</si>
  <si>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</si>
  <si>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</si>
  <si>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</si>
  <si>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quý</t>
  </si>
  <si>
    <t>Giá trị hao mòn lũy kế</t>
  </si>
  <si>
    <t xml:space="preserve"> - Khấu hao trong kỳ</t>
  </si>
  <si>
    <t xml:space="preserve"> - Chuyển sang bất động sản đầu tư</t>
  </si>
  <si>
    <t>Giá trị còn lại của         TSCĐ HH</t>
  </si>
  <si>
    <t xml:space="preserve"> - Tại ngày đầu năm</t>
  </si>
  <si>
    <t xml:space="preserve"> - Tại ngày cuối quý    </t>
  </si>
  <si>
    <t>* Giá trị còn lại cuối quý của TSCĐ hữu hình đã dùng thế chấp, cầm cố các khoản vay:</t>
  </si>
  <si>
    <r>
      <t xml:space="preserve">* Nguyên giá TSCĐ cuối quý  đã khấu hao hết nhưng vẫn còn sử dụng: 6.500.083.649 </t>
    </r>
    <r>
      <rPr>
        <i/>
        <sz val="12"/>
        <rFont val="Times New Roman"/>
        <family val="1"/>
      </rPr>
      <t>đ</t>
    </r>
  </si>
  <si>
    <r>
      <t xml:space="preserve">* Nguyên giá TSCĐ cuối quý chờ thanh lý:    </t>
    </r>
    <r>
      <rPr>
        <i/>
        <sz val="12"/>
        <rFont val="Times New Roman"/>
        <family val="1"/>
      </rPr>
      <t>32.581.500 đ</t>
    </r>
  </si>
  <si>
    <t>* Các cam kết về việc mua, bán TSCĐ hữu hình có giá trị lớn chưa thực hiện:</t>
  </si>
  <si>
    <t>09- Tăng, giảm tài sản cố định thuê tài chính:</t>
  </si>
  <si>
    <t>10- Tăng, giảm tài sản cố định vô hình:</t>
  </si>
  <si>
    <t>Quyền sử dụng đất</t>
  </si>
  <si>
    <t>Quyền phát</t>
  </si>
  <si>
    <t xml:space="preserve">Bản quyền, bằng </t>
  </si>
  <si>
    <t xml:space="preserve">Nhãn hiệu </t>
  </si>
  <si>
    <t>TSCĐ vô hình khác</t>
  </si>
  <si>
    <t>hành</t>
  </si>
  <si>
    <t>sáng chế</t>
  </si>
  <si>
    <t>hàng hoá</t>
  </si>
  <si>
    <t>Nguyên giá TSCĐ vô hình</t>
  </si>
  <si>
    <t xml:space="preserve"> - Tạo ra từ nội bộ doanh nghiệp</t>
  </si>
  <si>
    <t xml:space="preserve"> - Tăng do hợp nhất kinh doanh</t>
  </si>
  <si>
    <t>Giá trị còn lại của TSCĐVH</t>
  </si>
  <si>
    <t xml:space="preserve"> - Tại ngày cuối qúy        </t>
  </si>
  <si>
    <t xml:space="preserve">   </t>
  </si>
  <si>
    <t xml:space="preserve"> -  Thuyết minh số liệu và giải trình khác </t>
  </si>
  <si>
    <t>11- Chi phí xây dựng cơ bản dở dang:</t>
  </si>
  <si>
    <t xml:space="preserve">Đầu năm </t>
  </si>
  <si>
    <t xml:space="preserve">     - Tổng số chi phí XDCB dở dang</t>
  </si>
  <si>
    <t>12- Tăng,giảm bất động sản đầu tư:</t>
  </si>
  <si>
    <t>13-Các khoản đầu tư tài chính dài hạn:</t>
  </si>
  <si>
    <t>Số lượng</t>
  </si>
  <si>
    <t>Giá trị</t>
  </si>
  <si>
    <t xml:space="preserve">     a-Đầu tư vào công ty con</t>
  </si>
  <si>
    <t xml:space="preserve">     b-Đầu tư vào công ty liên doanh ,liên kết</t>
  </si>
  <si>
    <t xml:space="preserve">     c-Đầu tư dài hạn khác:</t>
  </si>
  <si>
    <t xml:space="preserve">         - Đầu tư cổ phiếu: cổ phiếu Cty Du Lịch MG:10.000 đ</t>
  </si>
  <si>
    <t xml:space="preserve">         - Đầu tư trái phiếu</t>
  </si>
  <si>
    <t xml:space="preserve">         - Đầu tư tín phiếu và kỳ phiếu</t>
  </si>
  <si>
    <t xml:space="preserve">         - Cho vay dài hạn</t>
  </si>
  <si>
    <t xml:space="preserve">         - Đầu tư dài hạn khác: công trái</t>
  </si>
  <si>
    <t xml:space="preserve"> Cộng</t>
  </si>
  <si>
    <t xml:space="preserve"> - Lý do thay đổi đối với từng khoản đầu tư/loại cổ phiếu,trái phiếu:</t>
  </si>
  <si>
    <t xml:space="preserve">      + Về số lượng: </t>
  </si>
  <si>
    <t xml:space="preserve">      + Về giá trị :</t>
  </si>
  <si>
    <t>* Danh sách các công ty con, công ty liên kết, liên doanh quan trọng</t>
  </si>
  <si>
    <t>14- Chi phí trả trước dài hạn</t>
  </si>
  <si>
    <t>15- Vay và nợ ngắn hạn</t>
  </si>
  <si>
    <t xml:space="preserve"> - Vay ngắn hạn</t>
  </si>
  <si>
    <t xml:space="preserve"> - Nợ dài hạn đến hạn trả</t>
  </si>
  <si>
    <t>16- Thuế và các khoản phải nộp nhà nước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</si>
  <si>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</si>
  <si>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</si>
  <si>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</si>
  <si>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TNDN</t>
  </si>
  <si>
    <t xml:space="preserve"> - Thuế thu nhập cá nhân</t>
  </si>
  <si>
    <t xml:space="preserve"> - Thuế tài nguyên</t>
  </si>
  <si>
    <t xml:space="preserve"> - Thuế nhà đất và tiền thuê đất</t>
  </si>
  <si>
    <t xml:space="preserve"> - Các loại thuế khác</t>
  </si>
  <si>
    <t xml:space="preserve">         ...</t>
  </si>
  <si>
    <t xml:space="preserve"> - Các khoản phí,lệ phí và các khoản phải nộp khác</t>
  </si>
  <si>
    <t xml:space="preserve">17- Chi phí phải trả </t>
  </si>
  <si>
    <t xml:space="preserve">     -Trích trước chi phí tiền lương trong thời gian nghỉ phép</t>
  </si>
  <si>
    <t xml:space="preserve">     -Chi phí sửa chữa lớn tài sản cố định</t>
  </si>
  <si>
    <t xml:space="preserve">     -Trích trước lãi vay phải trả</t>
  </si>
  <si>
    <t xml:space="preserve">     -Trích trước chi phí khác phải trả</t>
  </si>
  <si>
    <t>18- Các khoản phải trả, phải nộp ngắn hạn khác</t>
  </si>
  <si>
    <t xml:space="preserve">    - Tài sản thừa chờ xử lý</t>
  </si>
  <si>
    <t xml:space="preserve">    - Bảo hiểm y tế</t>
  </si>
  <si>
    <t xml:space="preserve">    - Bảo hiểm xã hội</t>
  </si>
  <si>
    <t xml:space="preserve">    - Kinh phí công đoàn</t>
  </si>
  <si>
    <t xml:space="preserve">    - Bảo hiểm thất nghiệp</t>
  </si>
  <si>
    <t xml:space="preserve">    - Doanh thu chưa thực hiện</t>
  </si>
  <si>
    <t xml:space="preserve">    - Nhận ký quỹ ký cược ngắn hạn</t>
  </si>
  <si>
    <t xml:space="preserve">    - Quĩ quản lý của cấp trên</t>
  </si>
  <si>
    <t xml:space="preserve">    - Cổ tức phải trả</t>
  </si>
  <si>
    <t xml:space="preserve">    - Các khoản phải trả, phải nộp khác</t>
  </si>
  <si>
    <r>
      <t xml:space="preserve"> </t>
    </r>
    <r>
      <rPr>
        <b/>
        <sz val="12"/>
        <color indexed="8"/>
        <rFont val="Times New Roman"/>
        <family val="1"/>
      </rPr>
      <t>Cộng</t>
    </r>
  </si>
  <si>
    <t>19- Phải trả dài hạn nội bộ</t>
  </si>
  <si>
    <t xml:space="preserve">    - Vay dài hạn nội bộ</t>
  </si>
  <si>
    <t xml:space="preserve">    -......</t>
  </si>
  <si>
    <t xml:space="preserve">    - Phải trả dài hạn nội bộ khác                  </t>
  </si>
  <si>
    <r>
      <t xml:space="preserve">                    </t>
    </r>
    <r>
      <rPr>
        <b/>
        <sz val="12"/>
        <color indexed="8"/>
        <rFont val="Times New Roman"/>
        <family val="1"/>
      </rPr>
      <t>Cộng</t>
    </r>
  </si>
  <si>
    <r>
      <t xml:space="preserve">         </t>
    </r>
    <r>
      <rPr>
        <b/>
        <sz val="12"/>
        <color indexed="8"/>
        <rFont val="Times New Roman"/>
        <family val="1"/>
      </rPr>
      <t>...</t>
    </r>
  </si>
  <si>
    <t xml:space="preserve"> 20- Vay và nợ dài hạn</t>
  </si>
  <si>
    <t xml:space="preserve">   a- Vay dài hạn</t>
  </si>
  <si>
    <t xml:space="preserve"> - Vay ngân hàng</t>
  </si>
  <si>
    <t xml:space="preserve"> - Vay đối tượng khác: Ngân hàng PTN</t>
  </si>
  <si>
    <t xml:space="preserve"> - Trái phiếu phát hành</t>
  </si>
  <si>
    <t xml:space="preserve">   b- Nợ dài hạn</t>
  </si>
  <si>
    <t xml:space="preserve"> - Thuê tài chính</t>
  </si>
  <si>
    <t xml:space="preserve"> - Nợ dài hạn khác</t>
  </si>
  <si>
    <t xml:space="preserve"> - Các khoản nợ thuê tài chính</t>
  </si>
  <si>
    <t>21- Tài sản thuế thu nhập hoãn lai và thuế thu nhập hoãn lại phải trả</t>
  </si>
  <si>
    <r>
      <t xml:space="preserve">              3. </t>
    </r>
    <r>
      <rPr>
        <sz val="11"/>
        <color indexed="8"/>
        <rFont val="Times New Roman"/>
        <family val="1"/>
      </rPr>
      <t>Trình bày những biến động trong nguồn vốn chủ sở hữu và giá trị lũy kế</t>
    </r>
  </si>
  <si>
    <t>22- Vốn chủ sở hữu</t>
  </si>
  <si>
    <t xml:space="preserve"> a - Bảng đối chiếu biến động của Vốn chủ sở hữu</t>
  </si>
  <si>
    <t xml:space="preserve">Vốn đầu tư </t>
  </si>
  <si>
    <t>Thặng dư vốn cổ phần</t>
  </si>
  <si>
    <t xml:space="preserve">Vốn khác của chủ sở hữu </t>
  </si>
  <si>
    <t>Cổ phiếu quỹ</t>
  </si>
  <si>
    <t>Chênh lệch đánh giá lại tài sản</t>
  </si>
  <si>
    <t>Chênh lệch tỷ giá hối đoái</t>
  </si>
  <si>
    <t>Quỹ đầu tư phát triển</t>
  </si>
  <si>
    <t>Quỹ dự phòng tài chính</t>
  </si>
  <si>
    <t>Quỹ khen thưởng, phúc lợi</t>
  </si>
  <si>
    <t>Nguồn vốn đầu tư xây dựng cơ bản</t>
  </si>
  <si>
    <t>Lợi nhuận sau thuế chưa phân phối</t>
  </si>
  <si>
    <t>của chủ sở hữu</t>
  </si>
  <si>
    <t>A</t>
  </si>
  <si>
    <t>Số dư đầu năm trước</t>
  </si>
  <si>
    <t xml:space="preserve"> -Tăng vốn trong Q1 năm trước</t>
  </si>
  <si>
    <t xml:space="preserve"> -Lãi trong Q1 năm trước</t>
  </si>
  <si>
    <t xml:space="preserve"> -Tăng khác</t>
  </si>
  <si>
    <t xml:space="preserve"> - Giảm vốn trong  Q1 năm trước</t>
  </si>
  <si>
    <t xml:space="preserve"> - Lỗ trong Q1 năm trước</t>
  </si>
  <si>
    <t xml:space="preserve"> - Giảm khác</t>
  </si>
  <si>
    <t xml:space="preserve">Số dư cuối Q1 năm trước </t>
  </si>
  <si>
    <t>Số dư đầu năm nay</t>
  </si>
  <si>
    <t xml:space="preserve"> - Tăng vốn trong Q1 năm nay</t>
  </si>
  <si>
    <t xml:space="preserve"> - Lãi trong Q1 năm nay</t>
  </si>
  <si>
    <t xml:space="preserve">  - Tăng khác</t>
  </si>
  <si>
    <t xml:space="preserve"> -Giảm vốn trong Q1 năm nay</t>
  </si>
  <si>
    <t xml:space="preserve"> -Lỗ trong  năm nay</t>
  </si>
  <si>
    <t>Số dư cuối Q1 năm nay</t>
  </si>
  <si>
    <t xml:space="preserve"> b- Chi tiết vốn đầu tư của chủ sở hữu</t>
  </si>
  <si>
    <t xml:space="preserve">      -Vốn góp của nhà nước</t>
  </si>
  <si>
    <t xml:space="preserve">      -Vốn góp của các đối tượng khác</t>
  </si>
  <si>
    <t xml:space="preserve">      -....</t>
  </si>
  <si>
    <t xml:space="preserve"> c- Các giao dịch về vốn với các chủ sở hữu và phân phối cổ tức, lợi nhuận</t>
  </si>
  <si>
    <t>Q1 Năm nay</t>
  </si>
  <si>
    <t>Q1 Năm trước</t>
  </si>
  <si>
    <t xml:space="preserve">     - Vốn đầu tư của chủ sở hữu</t>
  </si>
  <si>
    <t xml:space="preserve">               + Vốn góp đầu năm</t>
  </si>
  <si>
    <t xml:space="preserve">               + Vốn góp tăng trong kỳ</t>
  </si>
  <si>
    <t xml:space="preserve">               + Vốn góp giảm trong kỳ</t>
  </si>
  <si>
    <t xml:space="preserve">               + Vốn góp cuối năm</t>
  </si>
  <si>
    <t xml:space="preserve">     - Cổ tức, lợi nhuận đã chia</t>
  </si>
  <si>
    <t xml:space="preserve"> d- Cổ tức</t>
  </si>
  <si>
    <t xml:space="preserve"> đ- Cổ phiếu</t>
  </si>
  <si>
    <t xml:space="preserve">  Số lượng cổ phiếu từ đầu năm đến cuối quý này tăng : 0 cổ phiếu .</t>
  </si>
  <si>
    <t>Tổng cộng 7.147.580 cổ phiếu phổ thông đang lưu hành</t>
  </si>
  <si>
    <t>* Mệnh giá cổ phiếu :...…10.000 đ</t>
  </si>
  <si>
    <t xml:space="preserve"> e- Các quỹ của doanh nghiệp</t>
  </si>
  <si>
    <t xml:space="preserve">    - Quỹ đầu tư phát triển</t>
  </si>
  <si>
    <t xml:space="preserve">    - Quỹ dự phòng tài chính</t>
  </si>
  <si>
    <t xml:space="preserve">    - Quỹ khác thuộc vốn chủ sở hữu</t>
  </si>
  <si>
    <t xml:space="preserve"> g- Thu nhập và chi phí, lãi hoặc lỗ được hạch toán trực tiếp vào</t>
  </si>
  <si>
    <t xml:space="preserve"> Vốn chủ sở hữu theo qui định của các chuẩn mực kế toán cụ thể</t>
  </si>
  <si>
    <t xml:space="preserve">  23- Nguồn kinh phí</t>
  </si>
  <si>
    <t xml:space="preserve"> Q1 Năm trước</t>
  </si>
  <si>
    <t xml:space="preserve">  24- Tài sản thuê ngoài</t>
  </si>
  <si>
    <r>
      <t xml:space="preserve">          </t>
    </r>
    <r>
      <rPr>
        <b/>
        <sz val="12"/>
        <color indexed="8"/>
        <rFont val="Times New Roman"/>
        <family val="1"/>
      </rPr>
      <t xml:space="preserve">  4.</t>
    </r>
    <r>
      <rPr>
        <sz val="12"/>
        <color indexed="8"/>
        <rFont val="Times New Roman"/>
        <family val="1"/>
      </rPr>
      <t xml:space="preserve">Không có sự thay đổi về tính chất,giá trị của các ước tính kế toán ảnh hưởng đến kỳ kế toán giữa </t>
    </r>
  </si>
  <si>
    <t>niên độ hiện tại.</t>
  </si>
  <si>
    <r>
      <t xml:space="preserve">     </t>
    </r>
    <r>
      <rPr>
        <b/>
        <sz val="12"/>
        <color indexed="8"/>
        <rFont val="Times New Roman"/>
        <family val="1"/>
      </rPr>
      <t xml:space="preserve">       5.</t>
    </r>
    <r>
      <rPr>
        <sz val="12"/>
        <color indexed="8"/>
        <rFont val="Times New Roman"/>
        <family val="1"/>
      </rPr>
      <t>Trình bày việc phát hành ,mua lại và hoàn trả các chứng khoán nợ và chứng khoán vốn.</t>
    </r>
  </si>
  <si>
    <r>
      <t xml:space="preserve">            6.</t>
    </r>
    <r>
      <rPr>
        <sz val="12"/>
        <color indexed="8"/>
        <rFont val="Times New Roman"/>
        <family val="1"/>
      </rPr>
      <t>Cổ tức đã trả</t>
    </r>
  </si>
  <si>
    <r>
      <t xml:space="preserve">     </t>
    </r>
    <r>
      <rPr>
        <b/>
        <sz val="12"/>
        <color indexed="8"/>
        <rFont val="Times New Roman"/>
        <family val="1"/>
      </rPr>
      <t xml:space="preserve">       7. </t>
    </r>
    <r>
      <rPr>
        <sz val="12"/>
        <color indexed="8"/>
        <rFont val="Times New Roman"/>
        <family val="1"/>
      </rPr>
      <t>Trình bày doanh thu và kết quả kinh doanh ( áp dụng cho công ty niêm yết )</t>
    </r>
  </si>
  <si>
    <t xml:space="preserve"> Q1 Năm nay</t>
  </si>
  <si>
    <t xml:space="preserve">  25- Tổng doanh thu bán hàng và cung cấp dịch vụ</t>
  </si>
  <si>
    <t>Trong đó :</t>
  </si>
  <si>
    <t xml:space="preserve"> -Doanh thu bán hàng</t>
  </si>
  <si>
    <t xml:space="preserve"> -Doanh thu ccdv</t>
  </si>
  <si>
    <t>Chia theo thị trường</t>
  </si>
  <si>
    <t>+</t>
  </si>
  <si>
    <t>Doanh   thu xuất khẩu</t>
  </si>
  <si>
    <t>Doanh   thu nội địa</t>
  </si>
  <si>
    <t>Chia theo mặt hàng</t>
  </si>
  <si>
    <t>Bánh phồng tôm</t>
  </si>
  <si>
    <t>Mặt hàng khác</t>
  </si>
  <si>
    <t xml:space="preserve"> -Doanh thu cung cấp dịch vụ</t>
  </si>
  <si>
    <t xml:space="preserve">  26-Các khoản giảm trừ doanh thu</t>
  </si>
  <si>
    <t xml:space="preserve"> -Hàng bán bị trả lại (bánh phồng tôm)</t>
  </si>
  <si>
    <t xml:space="preserve"> -Giảm giá hàng bán</t>
  </si>
  <si>
    <t xml:space="preserve"> -Thuế TTĐB</t>
  </si>
  <si>
    <t xml:space="preserve">  27-Doanh thu thuần về bán hàng và cung cấp d.vụ</t>
  </si>
  <si>
    <t xml:space="preserve">  28-Gía vốn hàng bán</t>
  </si>
  <si>
    <t xml:space="preserve"> -Giá vốn vật tư,hàng hoá</t>
  </si>
  <si>
    <t xml:space="preserve"> -Giá vốn thành phẩm</t>
  </si>
  <si>
    <t xml:space="preserve">  29-Doanh thu hoạt động tài chính</t>
  </si>
  <si>
    <t xml:space="preserve"> -Lãi tiền gửi ,tiền cho vay</t>
  </si>
  <si>
    <t xml:space="preserve"> -Doanh thu hoạt động tài chính khác</t>
  </si>
  <si>
    <t xml:space="preserve">  30-Chi phí tài chính</t>
  </si>
  <si>
    <t xml:space="preserve"> -Lãi tiền vay</t>
  </si>
  <si>
    <t xml:space="preserve"> -Chi phí tài chính khác</t>
  </si>
  <si>
    <t xml:space="preserve">  31- Chi phí thuế thu nhập doanh nghiệp hiện hành</t>
  </si>
  <si>
    <t xml:space="preserve">  32-Chi phí thuế thu nhập doanh nghiệp hoãn lại </t>
  </si>
  <si>
    <t xml:space="preserve">  33-Chi phí sxkd theo yếu tố</t>
  </si>
  <si>
    <t xml:space="preserve"> -Chi phí nguyên vật  liệu</t>
  </si>
  <si>
    <t xml:space="preserve"> -Chi phí nhân công</t>
  </si>
  <si>
    <t xml:space="preserve"> -chi phí khấu hao tài sản cố định</t>
  </si>
  <si>
    <t xml:space="preserve"> -chi phí dịch vụ mua ngoài</t>
  </si>
  <si>
    <t xml:space="preserve"> -chi phí khác bằng tiền</t>
  </si>
  <si>
    <t>*</t>
  </si>
  <si>
    <t>Kết quả kinh doanh</t>
  </si>
  <si>
    <t>Tổng lợi nhuận trước thuế</t>
  </si>
  <si>
    <t xml:space="preserve"> -Lợi nhuận từ hoạt động kinh doanh</t>
  </si>
  <si>
    <t xml:space="preserve"> -Lợi nhuận khác</t>
  </si>
  <si>
    <r>
      <t xml:space="preserve">            8.</t>
    </r>
    <r>
      <rPr>
        <sz val="12"/>
        <color indexed="8"/>
        <rFont val="Times New Roman"/>
        <family val="1"/>
      </rPr>
      <t>Sự kiện trọng yếu phát sinh sau ngày kết thúc kỳ kế toán giữa niên độ</t>
    </r>
  </si>
  <si>
    <t xml:space="preserve">                Sự cạnh tranh trên thị trường quốc tế vẫn tiếp diễn.</t>
  </si>
  <si>
    <t xml:space="preserve">                Hàng hoá tiêu thụ ,sản lượng sản xuất - tiêu thụ tăng.</t>
  </si>
  <si>
    <r>
      <t xml:space="preserve">            9. </t>
    </r>
    <r>
      <rPr>
        <sz val="12"/>
        <color indexed="8"/>
        <rFont val="Times New Roman"/>
        <family val="1"/>
      </rPr>
      <t>Trình bày những thay đổi trong các khoản nợ tiềm tàng hoặc tài sản tiềm tàng.</t>
    </r>
  </si>
  <si>
    <r>
      <t xml:space="preserve">           10. </t>
    </r>
    <r>
      <rPr>
        <sz val="12"/>
        <color indexed="8"/>
        <rFont val="Times New Roman"/>
        <family val="1"/>
      </rPr>
      <t>Các thông tin khác.</t>
    </r>
  </si>
  <si>
    <t xml:space="preserve">                Công ty đang tăng cường nhân lực cho bộ phận marketing .</t>
  </si>
  <si>
    <t xml:space="preserve">                và tích cực tìm kiếm thị trường khách hàng mới.</t>
  </si>
  <si>
    <t xml:space="preserve">Tiếp tục đa dạng hoá các sản phẩm, nghiên cứu quy trình sản xuất và nguyên liệu thay thế rẻ hơn  </t>
  </si>
  <si>
    <t>để giảm giá thành , tăng sức cạnh tranh trên thị trường quốc tế.</t>
  </si>
  <si>
    <t>Lập, Ngày 20. tháng 04. năm .2013.</t>
  </si>
  <si>
    <t xml:space="preserve">         Kế toán trưởng</t>
  </si>
  <si>
    <t xml:space="preserve">  (Ký, họ tên)</t>
  </si>
  <si>
    <t xml:space="preserve">         (Ký, họ tên)</t>
  </si>
  <si>
    <t>(Ký,họ tên,đóng dấu)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</si>
</sst>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#,##0.000"/>
    <numFmt numFmtId="168" formatCode="#,##0.0"/>
    <numFmt numFmtId="169" formatCode="0.0"/>
    <numFmt numFmtId="170" formatCode="0.000"/>
    <numFmt numFmtId="171" formatCode="#,##0\ &quot;FB&quot;;\-#,##0\ &quot;FB&quot;"/>
    <numFmt numFmtId="172" formatCode="_-&quot;$&quot;* #,##0_-;\-&quot;$&quot;* #,##0_-;_-&quot;$&quot;* &quot;-&quot;_-;_-@_-"/>
    <numFmt numFmtId="173" formatCode="_-* #,##0_-;\-* #,##0_-;_-* &quot;-&quot;_-;_-@_-"/>
    <numFmt numFmtId="174" formatCode="_-* #,##0.00_-;\-* #,##0.00_-;_-* &quot;-&quot;??_-;_-@_-"/>
    <numFmt numFmtId="175" formatCode="#,##0.000000"/>
    <numFmt numFmtId="176" formatCode="#,##0.0000000"/>
    <numFmt numFmtId="177" formatCode="#,##0.00000000"/>
    <numFmt numFmtId="178" formatCode="_(* #,##0.00000000_);_(* \(#,##0.00000000\);_(* &quot;-&quot;??_);_(@_)"/>
    <numFmt numFmtId="179" formatCode="##,###,###,###,000"/>
    <numFmt numFmtId="180" formatCode="##,###,###,##0.00"/>
    <numFmt numFmtId="181" formatCode="#,##0.0000000000"/>
    <numFmt numFmtId="182" formatCode="_-* #,##0_ñ_-;\-* #,##0_ñ_-;_-* &quot;-&quot;_ñ_-;_-@_-"/>
    <numFmt numFmtId="183" formatCode="_-* #,##0.00_ñ_-;\-* #,##0.00_ñ_-;_-* &quot;-&quot;??_ñ_-;_-@_-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&quot;$&quot;* #,##0.00_-;\-&quot;$&quot;* #,##0.00_-;_-&quot;$&quot;* &quot;-&quot;??_-;_-@_-"/>
    <numFmt numFmtId="188" formatCode="_-* #,##0.0_-;\-* #,##0.0_-;_-* &quot;-&quot;??_-;_-@_-"/>
    <numFmt numFmtId="189" formatCode="_-* #,##0_-;\-* #,##0_-;_-* &quot;-&quot;??_-;_-@_-"/>
    <numFmt numFmtId="190" formatCode="#,##0.00;[Red]#,##0.00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 * #,##0_ ;_ * \-#,##0_ ;_ * &quot;-&quot;??_ ;_ @_ "/>
    <numFmt numFmtId="195" formatCode="_(* #,##0.0000000_);_(* \(#,##0.0000000\);_(* &quot;-&quot;??_);_(@_)"/>
  </numFmts>
  <fonts count="119">
    <font>
      <sz val="10"/>
      <name val="Arial"/>
      <family val="0"/>
    </font>
    <font>
      <sz val="11"/>
      <color indexed="8"/>
      <name val="Calibri"/>
      <family val="2"/>
    </font>
    <font>
      <sz val="10"/>
      <name val="VNI-Times"/>
      <family val="0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sz val="12"/>
      <name val="¹ÙÅÁÃ¼"/>
      <family val="0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2"/>
      <name val="VNI-Helve-Condense"/>
      <family val="0"/>
    </font>
    <font>
      <sz val="8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0"/>
    </font>
    <font>
      <b/>
      <sz val="11"/>
      <name val="Helv"/>
      <family val="0"/>
    </font>
    <font>
      <sz val="12"/>
      <name val="Arial"/>
      <family val="2"/>
    </font>
    <font>
      <sz val="11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2"/>
      <name val=".VnTime"/>
      <family val="0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??"/>
      <family val="3"/>
    </font>
    <font>
      <sz val="10"/>
      <name val="Albertus Extra Bold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.VnTimeH"/>
      <family val="0"/>
    </font>
    <font>
      <b/>
      <sz val="12"/>
      <color indexed="8"/>
      <name val=".VnTime"/>
      <family val="0"/>
    </font>
    <font>
      <sz val="12"/>
      <color indexed="8"/>
      <name val=".VnTime"/>
      <family val="0"/>
    </font>
    <font>
      <i/>
      <sz val="12"/>
      <color indexed="8"/>
      <name val=".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lbertus Extra Bold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Arial"/>
      <family val="0"/>
    </font>
    <font>
      <sz val="11"/>
      <name val="Albertus Extra Bold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lbertus Extra Bold"/>
      <family val="2"/>
    </font>
    <font>
      <i/>
      <sz val="11"/>
      <color indexed="8"/>
      <name val="Times New Roman"/>
      <family val="1"/>
    </font>
    <font>
      <i/>
      <sz val="10.5"/>
      <name val="Times New Roman"/>
      <family val="1"/>
    </font>
    <font>
      <b/>
      <sz val="11"/>
      <color indexed="6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0.5"/>
      <name val="Albertus Extra Bold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i/>
      <sz val="11.5"/>
      <color indexed="8"/>
      <name val="Times New Roman"/>
      <family val="1"/>
    </font>
    <font>
      <i/>
      <sz val="10"/>
      <name val="Arial"/>
      <family val="2"/>
    </font>
    <font>
      <b/>
      <sz val="11.5"/>
      <color indexed="8"/>
      <name val="Times New Roman"/>
      <family val="1"/>
    </font>
    <font>
      <b/>
      <u val="single"/>
      <sz val="11.5"/>
      <name val="Times New Roman"/>
      <family val="1"/>
    </font>
    <font>
      <u val="single"/>
      <sz val="11.5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VNI-Bodon"/>
      <family val="0"/>
    </font>
    <font>
      <sz val="10"/>
      <color indexed="8"/>
      <name val="VNI-Bodon"/>
      <family val="0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0"/>
    </font>
    <font>
      <sz val="10"/>
      <color indexed="2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thin"/>
      <top style="thick"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 style="medium"/>
    </border>
    <border>
      <left/>
      <right style="thin"/>
      <top style="thick"/>
      <bottom style="medium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ck"/>
      <top/>
      <bottom/>
    </border>
    <border>
      <left style="thin"/>
      <right style="thick"/>
      <top/>
      <bottom style="thick"/>
    </border>
    <border>
      <left style="thin"/>
      <right style="thick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/>
      <right/>
      <top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/>
      <top style="thick"/>
      <bottom style="thin"/>
    </border>
    <border>
      <left/>
      <right style="thick"/>
      <top style="thick"/>
      <bottom style="medium"/>
    </border>
    <border>
      <left/>
      <right style="thick"/>
      <top/>
      <bottom style="thin"/>
    </border>
    <border>
      <left/>
      <right style="thick"/>
      <top style="thin"/>
      <bottom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/>
      <right/>
      <top style="thick"/>
      <bottom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/>
      <bottom style="dashed"/>
    </border>
    <border>
      <left/>
      <right style="medium"/>
      <top/>
      <bottom style="dashed"/>
    </border>
    <border>
      <left style="medium"/>
      <right style="medium"/>
      <top style="dashed"/>
      <bottom/>
    </border>
    <border>
      <left style="medium"/>
      <right style="medium"/>
      <top style="dashed"/>
      <bottom style="dash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 style="thick"/>
      <top style="thick"/>
      <bottom style="thin"/>
    </border>
    <border>
      <left/>
      <right/>
      <top style="hair"/>
      <bottom style="hair"/>
    </border>
    <border>
      <left/>
      <right/>
      <top/>
      <bottom style="hair"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179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07" fillId="2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8" fillId="27" borderId="1" applyNumberFormat="0" applyAlignment="0" applyProtection="0"/>
    <xf numFmtId="0" fontId="11" fillId="0" borderId="0">
      <alignment/>
      <protection/>
    </xf>
    <xf numFmtId="186" fontId="2" fillId="0" borderId="0" applyFont="0" applyFill="0" applyBorder="0" applyAlignment="0" applyProtection="0"/>
    <xf numFmtId="0" fontId="10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1" fillId="29" borderId="0" applyNumberFormat="0" applyBorder="0" applyAlignment="0" applyProtection="0"/>
    <xf numFmtId="38" fontId="13" fillId="30" borderId="0" applyNumberFormat="0" applyBorder="0" applyAlignment="0" applyProtection="0"/>
    <xf numFmtId="0" fontId="14" fillId="0" borderId="0">
      <alignment horizontal="left"/>
      <protection/>
    </xf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113" fillId="31" borderId="1" applyNumberFormat="0" applyAlignment="0" applyProtection="0"/>
    <xf numFmtId="10" fontId="13" fillId="30" borderId="6" applyNumberFormat="0" applyBorder="0" applyAlignment="0" applyProtection="0"/>
    <xf numFmtId="0" fontId="114" fillId="0" borderId="7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8" fillId="0" borderId="8">
      <alignment/>
      <protection/>
    </xf>
    <xf numFmtId="17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115" fillId="32" borderId="0" applyNumberFormat="0" applyBorder="0" applyAlignment="0" applyProtection="0"/>
    <xf numFmtId="0" fontId="0" fillId="0" borderId="0">
      <alignment/>
      <protection/>
    </xf>
    <xf numFmtId="0" fontId="0" fillId="33" borderId="9" applyNumberFormat="0" applyFont="0" applyAlignment="0" applyProtection="0"/>
    <xf numFmtId="0" fontId="116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8" fontId="20" fillId="0" borderId="11">
      <alignment horizontal="right" vertical="center"/>
      <protection/>
    </xf>
    <xf numFmtId="193" fontId="0" fillId="0" borderId="11">
      <alignment horizontal="right" vertical="center"/>
      <protection/>
    </xf>
    <xf numFmtId="194" fontId="0" fillId="0" borderId="11">
      <alignment horizontal="right" vertical="center"/>
      <protection/>
    </xf>
    <xf numFmtId="167" fontId="20" fillId="34" borderId="12" applyFont="0" applyFill="0" applyBorder="0">
      <alignment/>
      <protection/>
    </xf>
    <xf numFmtId="170" fontId="20" fillId="0" borderId="11">
      <alignment horizontal="center"/>
      <protection/>
    </xf>
    <xf numFmtId="0" fontId="117" fillId="0" borderId="0" applyNumberFormat="0" applyFill="0" applyBorder="0" applyAlignment="0" applyProtection="0"/>
    <xf numFmtId="0" fontId="0" fillId="0" borderId="13" applyNumberFormat="0" applyFont="0" applyFill="0" applyAlignment="0" applyProtection="0"/>
    <xf numFmtId="169" fontId="20" fillId="0" borderId="0">
      <alignment/>
      <protection/>
    </xf>
    <xf numFmtId="171" fontId="20" fillId="0" borderId="6">
      <alignment/>
      <protection/>
    </xf>
    <xf numFmtId="0" fontId="118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Protection="0">
      <alignment/>
    </xf>
    <xf numFmtId="173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181" fontId="12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8" fillId="0" borderId="0">
      <alignment/>
      <protection/>
    </xf>
    <xf numFmtId="172" fontId="25" fillId="0" borderId="0" applyFont="0" applyFill="0" applyBorder="0" applyAlignment="0" applyProtection="0"/>
    <xf numFmtId="6" fontId="26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</cellStyleXfs>
  <cellXfs count="444">
    <xf numFmtId="0" fontId="0" fillId="0" borderId="0" xfId="0" applyAlignment="1">
      <alignment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0" xfId="24" applyFont="1" applyFill="1">
      <alignment/>
      <protection/>
    </xf>
    <xf numFmtId="0" fontId="0" fillId="0" borderId="14" xfId="24" applyFont="1" applyFill="1" applyBorder="1">
      <alignment/>
      <protection/>
    </xf>
    <xf numFmtId="0" fontId="31" fillId="0" borderId="15" xfId="24" applyFont="1" applyFill="1" applyBorder="1">
      <alignment/>
      <protection/>
    </xf>
    <xf numFmtId="0" fontId="0" fillId="0" borderId="15" xfId="24" applyFont="1" applyFill="1" applyBorder="1" quotePrefix="1">
      <alignment/>
      <protection/>
    </xf>
    <xf numFmtId="0" fontId="31" fillId="0" borderId="16" xfId="24" applyFont="1" applyFill="1" applyBorder="1">
      <alignment/>
      <protection/>
    </xf>
    <xf numFmtId="0" fontId="0" fillId="0" borderId="16" xfId="24" applyFont="1" applyFill="1" applyBorder="1" quotePrefix="1">
      <alignment/>
      <protection/>
    </xf>
    <xf numFmtId="0" fontId="0" fillId="0" borderId="16" xfId="24" applyFont="1" applyFill="1" applyBorder="1">
      <alignment/>
      <protection/>
    </xf>
    <xf numFmtId="0" fontId="0" fillId="0" borderId="17" xfId="24" applyFont="1" applyFill="1" applyBorder="1">
      <alignment/>
      <protection/>
    </xf>
    <xf numFmtId="0" fontId="0" fillId="0" borderId="17" xfId="24" applyFont="1" applyFill="1" applyBorder="1" quotePrefix="1">
      <alignment/>
      <protection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justify"/>
    </xf>
    <xf numFmtId="0" fontId="34" fillId="0" borderId="18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justify" vertical="top" wrapText="1"/>
    </xf>
    <xf numFmtId="0" fontId="37" fillId="0" borderId="19" xfId="0" applyFont="1" applyBorder="1" applyAlignment="1">
      <alignment horizontal="justify" vertical="top" wrapText="1"/>
    </xf>
    <xf numFmtId="0" fontId="36" fillId="0" borderId="24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justify" vertical="top" wrapText="1"/>
    </xf>
    <xf numFmtId="0" fontId="32" fillId="0" borderId="21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justify" vertical="top" wrapText="1"/>
    </xf>
    <xf numFmtId="0" fontId="36" fillId="0" borderId="19" xfId="0" applyFont="1" applyBorder="1" applyAlignment="1">
      <alignment horizontal="justify" vertical="top" wrapText="1"/>
    </xf>
    <xf numFmtId="0" fontId="38" fillId="0" borderId="19" xfId="0" applyFont="1" applyBorder="1" applyAlignment="1">
      <alignment horizontal="justify" vertical="top" wrapText="1"/>
    </xf>
    <xf numFmtId="0" fontId="36" fillId="0" borderId="21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3" fillId="0" borderId="22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justify" vertical="top" wrapText="1"/>
    </xf>
    <xf numFmtId="0" fontId="32" fillId="0" borderId="27" xfId="0" applyFont="1" applyBorder="1" applyAlignment="1">
      <alignment horizontal="justify" vertical="top" wrapText="1"/>
    </xf>
    <xf numFmtId="0" fontId="33" fillId="0" borderId="0" xfId="0" applyFont="1" applyAlignment="1">
      <alignment horizontal="justify"/>
    </xf>
    <xf numFmtId="0" fontId="34" fillId="0" borderId="28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justify" vertical="top" wrapText="1"/>
    </xf>
    <xf numFmtId="0" fontId="37" fillId="0" borderId="27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9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2" fillId="0" borderId="33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justify" vertical="top" wrapText="1"/>
    </xf>
    <xf numFmtId="0" fontId="41" fillId="0" borderId="35" xfId="0" applyFont="1" applyBorder="1" applyAlignment="1">
      <alignment horizontal="justify" vertical="top" wrapText="1"/>
    </xf>
    <xf numFmtId="166" fontId="41" fillId="0" borderId="21" xfId="115" applyNumberFormat="1" applyFont="1" applyBorder="1" applyAlignment="1">
      <alignment horizontal="justify" vertical="top" wrapText="1"/>
    </xf>
    <xf numFmtId="0" fontId="41" fillId="0" borderId="27" xfId="0" applyFont="1" applyBorder="1" applyAlignment="1">
      <alignment horizontal="justify" vertical="top" wrapText="1"/>
    </xf>
    <xf numFmtId="43" fontId="41" fillId="0" borderId="21" xfId="115" applyFont="1" applyBorder="1" applyAlignment="1">
      <alignment horizontal="justify" vertical="top" wrapText="1"/>
    </xf>
    <xf numFmtId="166" fontId="41" fillId="0" borderId="21" xfId="0" applyNumberFormat="1" applyFont="1" applyBorder="1" applyAlignment="1">
      <alignment horizontal="justify" vertical="top" wrapText="1"/>
    </xf>
    <xf numFmtId="166" fontId="42" fillId="0" borderId="21" xfId="0" applyNumberFormat="1" applyFont="1" applyBorder="1" applyAlignment="1">
      <alignment horizontal="justify" vertical="top" wrapText="1"/>
    </xf>
    <xf numFmtId="166" fontId="33" fillId="0" borderId="21" xfId="115" applyNumberFormat="1" applyFont="1" applyBorder="1" applyAlignment="1">
      <alignment horizontal="center" vertical="top" wrapText="1"/>
    </xf>
    <xf numFmtId="166" fontId="42" fillId="0" borderId="34" xfId="0" applyNumberFormat="1" applyFont="1" applyBorder="1" applyAlignment="1">
      <alignment horizontal="justify" vertical="top" wrapText="1"/>
    </xf>
    <xf numFmtId="166" fontId="43" fillId="0" borderId="21" xfId="115" applyNumberFormat="1" applyFont="1" applyBorder="1" applyAlignment="1">
      <alignment horizontal="center" vertical="top" wrapText="1"/>
    </xf>
    <xf numFmtId="166" fontId="42" fillId="0" borderId="21" xfId="115" applyNumberFormat="1" applyFont="1" applyBorder="1" applyAlignment="1">
      <alignment horizontal="justify" vertical="top" wrapText="1"/>
    </xf>
    <xf numFmtId="166" fontId="41" fillId="0" borderId="22" xfId="115" applyNumberFormat="1" applyFont="1" applyBorder="1" applyAlignment="1">
      <alignment horizontal="justify" vertical="top" wrapText="1"/>
    </xf>
    <xf numFmtId="0" fontId="41" fillId="0" borderId="24" xfId="0" applyFont="1" applyBorder="1" applyAlignment="1">
      <alignment horizontal="justify" vertical="top" wrapText="1"/>
    </xf>
    <xf numFmtId="166" fontId="41" fillId="0" borderId="36" xfId="115" applyNumberFormat="1" applyFont="1" applyBorder="1" applyAlignment="1">
      <alignment horizontal="justify" vertical="top" wrapText="1"/>
    </xf>
    <xf numFmtId="166" fontId="42" fillId="0" borderId="33" xfId="0" applyNumberFormat="1" applyFont="1" applyBorder="1" applyAlignment="1">
      <alignment horizontal="justify" vertical="top" wrapText="1"/>
    </xf>
    <xf numFmtId="166" fontId="41" fillId="0" borderId="21" xfId="115" applyNumberFormat="1" applyFont="1" applyBorder="1" applyAlignment="1">
      <alignment horizontal="center" vertical="top" wrapText="1"/>
    </xf>
    <xf numFmtId="166" fontId="41" fillId="0" borderId="22" xfId="115" applyNumberFormat="1" applyFont="1" applyBorder="1" applyAlignment="1">
      <alignment horizontal="center" vertical="top" wrapText="1"/>
    </xf>
    <xf numFmtId="166" fontId="42" fillId="0" borderId="37" xfId="0" applyNumberFormat="1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166" fontId="45" fillId="0" borderId="21" xfId="0" applyNumberFormat="1" applyFont="1" applyBorder="1" applyAlignment="1">
      <alignment horizontal="justify" vertical="top" wrapText="1"/>
    </xf>
    <xf numFmtId="166" fontId="43" fillId="0" borderId="21" xfId="115" applyNumberFormat="1" applyFont="1" applyBorder="1" applyAlignment="1">
      <alignment horizontal="justify" vertical="top" wrapText="1"/>
    </xf>
    <xf numFmtId="0" fontId="32" fillId="0" borderId="38" xfId="0" applyFont="1" applyBorder="1" applyAlignment="1">
      <alignment horizontal="center" vertical="top" wrapText="1"/>
    </xf>
    <xf numFmtId="166" fontId="42" fillId="0" borderId="33" xfId="0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justify" vertical="top" wrapText="1"/>
    </xf>
    <xf numFmtId="166" fontId="41" fillId="0" borderId="27" xfId="115" applyNumberFormat="1" applyFont="1" applyBorder="1" applyAlignment="1">
      <alignment horizontal="justify" vertical="top" wrapText="1"/>
    </xf>
    <xf numFmtId="166" fontId="42" fillId="0" borderId="34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166" fontId="42" fillId="0" borderId="33" xfId="115" applyNumberFormat="1" applyFont="1" applyBorder="1" applyAlignment="1">
      <alignment horizontal="justify" vertical="top" wrapText="1"/>
    </xf>
    <xf numFmtId="0" fontId="32" fillId="0" borderId="42" xfId="0" applyFont="1" applyBorder="1" applyAlignment="1">
      <alignment horizontal="center" wrapText="1"/>
    </xf>
    <xf numFmtId="166" fontId="42" fillId="0" borderId="42" xfId="0" applyNumberFormat="1" applyFont="1" applyBorder="1" applyAlignment="1">
      <alignment horizontal="center" wrapText="1"/>
    </xf>
    <xf numFmtId="0" fontId="37" fillId="0" borderId="19" xfId="0" applyFont="1" applyBorder="1" applyAlignment="1">
      <alignment horizontal="left" vertical="top" wrapText="1"/>
    </xf>
    <xf numFmtId="0" fontId="33" fillId="0" borderId="43" xfId="0" applyFont="1" applyBorder="1" applyAlignment="1">
      <alignment horizontal="center" vertical="top" wrapText="1"/>
    </xf>
    <xf numFmtId="0" fontId="33" fillId="0" borderId="44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top" wrapText="1"/>
    </xf>
    <xf numFmtId="166" fontId="45" fillId="0" borderId="34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right"/>
    </xf>
    <xf numFmtId="0" fontId="34" fillId="0" borderId="46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34" fillId="0" borderId="47" xfId="0" applyFont="1" applyBorder="1" applyAlignment="1">
      <alignment horizontal="center" vertical="top" wrapText="1"/>
    </xf>
    <xf numFmtId="0" fontId="34" fillId="0" borderId="48" xfId="0" applyFont="1" applyBorder="1" applyAlignment="1">
      <alignment horizontal="center" vertical="top" wrapText="1"/>
    </xf>
    <xf numFmtId="166" fontId="41" fillId="0" borderId="34" xfId="115" applyNumberFormat="1" applyFont="1" applyBorder="1" applyAlignment="1">
      <alignment horizontal="justify" vertical="top" wrapText="1"/>
    </xf>
    <xf numFmtId="43" fontId="41" fillId="0" borderId="34" xfId="115" applyNumberFormat="1" applyFont="1" applyBorder="1" applyAlignment="1">
      <alignment horizontal="justify" vertical="top" wrapText="1"/>
    </xf>
    <xf numFmtId="0" fontId="47" fillId="0" borderId="0" xfId="0" applyFont="1" applyAlignment="1">
      <alignment/>
    </xf>
    <xf numFmtId="0" fontId="34" fillId="0" borderId="49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0" xfId="0" applyFont="1" applyAlignment="1">
      <alignment horizontal="right" vertical="top" wrapText="1"/>
    </xf>
    <xf numFmtId="0" fontId="34" fillId="0" borderId="50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41" fillId="0" borderId="52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center"/>
    </xf>
    <xf numFmtId="0" fontId="0" fillId="0" borderId="45" xfId="0" applyBorder="1" applyAlignment="1">
      <alignment/>
    </xf>
    <xf numFmtId="0" fontId="41" fillId="0" borderId="53" xfId="0" applyFont="1" applyBorder="1" applyAlignment="1">
      <alignment horizontal="justify" vertical="top" wrapText="1"/>
    </xf>
    <xf numFmtId="166" fontId="48" fillId="0" borderId="21" xfId="115" applyNumberFormat="1" applyFont="1" applyBorder="1" applyAlignment="1">
      <alignment horizontal="center" vertical="top" wrapText="1"/>
    </xf>
    <xf numFmtId="166" fontId="42" fillId="0" borderId="54" xfId="0" applyNumberFormat="1" applyFont="1" applyBorder="1" applyAlignment="1">
      <alignment horizontal="center" wrapText="1"/>
    </xf>
    <xf numFmtId="166" fontId="42" fillId="0" borderId="55" xfId="0" applyNumberFormat="1" applyFont="1" applyBorder="1" applyAlignment="1">
      <alignment horizontal="center" wrapText="1"/>
    </xf>
    <xf numFmtId="166" fontId="42" fillId="0" borderId="56" xfId="0" applyNumberFormat="1" applyFont="1" applyBorder="1" applyAlignment="1">
      <alignment horizontal="center" wrapText="1"/>
    </xf>
    <xf numFmtId="166" fontId="45" fillId="0" borderId="0" xfId="0" applyNumberFormat="1" applyFont="1" applyAlignment="1">
      <alignment horizontal="center"/>
    </xf>
    <xf numFmtId="0" fontId="48" fillId="0" borderId="21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5" fillId="0" borderId="0" xfId="0" applyFont="1" applyAlignment="1">
      <alignment horizontal="justify"/>
    </xf>
    <xf numFmtId="0" fontId="49" fillId="0" borderId="18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51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52" fillId="0" borderId="25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justify" vertical="top" wrapText="1"/>
    </xf>
    <xf numFmtId="0" fontId="49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66" fontId="55" fillId="0" borderId="33" xfId="115" applyNumberFormat="1" applyFont="1" applyBorder="1" applyAlignment="1">
      <alignment horizontal="justify" vertical="center"/>
    </xf>
    <xf numFmtId="166" fontId="55" fillId="0" borderId="37" xfId="115" applyNumberFormat="1" applyFont="1" applyBorder="1" applyAlignment="1">
      <alignment horizontal="justify" vertical="center"/>
    </xf>
    <xf numFmtId="0" fontId="49" fillId="0" borderId="19" xfId="0" applyFont="1" applyBorder="1" applyAlignment="1">
      <alignment horizontal="justify" vertical="top" wrapText="1"/>
    </xf>
    <xf numFmtId="49" fontId="49" fillId="0" borderId="21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3" fontId="56" fillId="0" borderId="34" xfId="115" applyNumberFormat="1" applyFont="1" applyBorder="1" applyAlignment="1">
      <alignment horizontal="right" vertical="center"/>
    </xf>
    <xf numFmtId="3" fontId="55" fillId="0" borderId="21" xfId="115" applyNumberFormat="1" applyFont="1" applyBorder="1" applyAlignment="1">
      <alignment horizontal="right" vertical="center" wrapText="1"/>
    </xf>
    <xf numFmtId="3" fontId="56" fillId="0" borderId="21" xfId="115" applyNumberFormat="1" applyFont="1" applyBorder="1" applyAlignment="1">
      <alignment horizontal="right" vertical="center" wrapText="1"/>
    </xf>
    <xf numFmtId="0" fontId="57" fillId="0" borderId="2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justify" vertical="top" wrapText="1"/>
    </xf>
    <xf numFmtId="0" fontId="53" fillId="0" borderId="21" xfId="0" applyFont="1" applyBorder="1" applyAlignment="1">
      <alignment horizontal="center" vertical="center" wrapText="1"/>
    </xf>
    <xf numFmtId="3" fontId="59" fillId="0" borderId="21" xfId="115" applyNumberFormat="1" applyFont="1" applyBorder="1" applyAlignment="1">
      <alignment horizontal="right" vertical="center" wrapText="1"/>
    </xf>
    <xf numFmtId="0" fontId="57" fillId="0" borderId="34" xfId="0" applyFont="1" applyBorder="1" applyAlignment="1">
      <alignment horizontal="center" vertical="center" wrapText="1"/>
    </xf>
    <xf numFmtId="3" fontId="56" fillId="0" borderId="34" xfId="115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vertical="top" wrapText="1"/>
    </xf>
    <xf numFmtId="37" fontId="60" fillId="0" borderId="21" xfId="115" applyNumberFormat="1" applyFont="1" applyBorder="1" applyAlignment="1">
      <alignment horizontal="right" vertical="center" wrapText="1"/>
    </xf>
    <xf numFmtId="0" fontId="55" fillId="0" borderId="21" xfId="0" applyFont="1" applyBorder="1" applyAlignment="1">
      <alignment horizontal="center" vertical="center" wrapText="1"/>
    </xf>
    <xf numFmtId="166" fontId="56" fillId="0" borderId="21" xfId="115" applyNumberFormat="1" applyFont="1" applyBorder="1" applyAlignment="1">
      <alignment horizontal="right" vertical="center" wrapText="1"/>
    </xf>
    <xf numFmtId="43" fontId="56" fillId="0" borderId="21" xfId="115" applyFont="1" applyBorder="1" applyAlignment="1">
      <alignment horizontal="right" vertical="center" wrapText="1"/>
    </xf>
    <xf numFmtId="3" fontId="56" fillId="0" borderId="34" xfId="115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justify" vertical="top" wrapText="1"/>
    </xf>
    <xf numFmtId="0" fontId="49" fillId="0" borderId="55" xfId="0" applyFont="1" applyBorder="1" applyAlignment="1">
      <alignment horizontal="center" vertical="center" wrapText="1"/>
    </xf>
    <xf numFmtId="3" fontId="56" fillId="0" borderId="55" xfId="115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1" fillId="0" borderId="0" xfId="0" applyFont="1" applyAlignment="1">
      <alignment horizontal="justify"/>
    </xf>
    <xf numFmtId="0" fontId="49" fillId="0" borderId="0" xfId="0" applyFont="1" applyAlignment="1">
      <alignment horizontal="justify" vertical="top" wrapText="1"/>
    </xf>
    <xf numFmtId="0" fontId="64" fillId="0" borderId="0" xfId="0" applyFont="1" applyAlignment="1">
      <alignment horizontal="justify"/>
    </xf>
    <xf numFmtId="0" fontId="65" fillId="0" borderId="18" xfId="0" applyFont="1" applyBorder="1" applyAlignment="1">
      <alignment horizontal="center" vertical="top" wrapText="1"/>
    </xf>
    <xf numFmtId="0" fontId="65" fillId="0" borderId="46" xfId="0" applyFont="1" applyBorder="1" applyAlignment="1">
      <alignment horizontal="center" vertical="top" wrapText="1"/>
    </xf>
    <xf numFmtId="0" fontId="65" fillId="0" borderId="59" xfId="0" applyFont="1" applyBorder="1" applyAlignment="1">
      <alignment horizontal="center" vertical="top" wrapText="1"/>
    </xf>
    <xf numFmtId="0" fontId="65" fillId="0" borderId="19" xfId="0" applyFont="1" applyBorder="1" applyAlignment="1">
      <alignment horizontal="center" vertical="top" wrapText="1"/>
    </xf>
    <xf numFmtId="0" fontId="65" fillId="0" borderId="34" xfId="0" applyFont="1" applyBorder="1" applyAlignment="1">
      <alignment horizontal="center" vertical="top" wrapText="1"/>
    </xf>
    <xf numFmtId="0" fontId="65" fillId="0" borderId="54" xfId="0" applyFont="1" applyBorder="1" applyAlignment="1">
      <alignment horizontal="center" vertical="top" wrapText="1"/>
    </xf>
    <xf numFmtId="0" fontId="65" fillId="0" borderId="34" xfId="0" applyFont="1" applyBorder="1" applyAlignment="1">
      <alignment horizontal="center" vertical="top"/>
    </xf>
    <xf numFmtId="0" fontId="65" fillId="0" borderId="48" xfId="0" applyFont="1" applyBorder="1" applyAlignment="1">
      <alignment horizontal="center" vertical="top" wrapText="1"/>
    </xf>
    <xf numFmtId="0" fontId="66" fillId="0" borderId="43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center" vertical="top" wrapText="1"/>
    </xf>
    <xf numFmtId="0" fontId="66" fillId="0" borderId="54" xfId="0" applyFont="1" applyBorder="1" applyAlignment="1">
      <alignment horizontal="center" vertical="top" wrapText="1"/>
    </xf>
    <xf numFmtId="0" fontId="66" fillId="0" borderId="60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justify" vertical="top" wrapText="1"/>
    </xf>
    <xf numFmtId="0" fontId="53" fillId="0" borderId="34" xfId="0" applyFont="1" applyBorder="1" applyAlignment="1">
      <alignment horizontal="center" vertical="top" wrapText="1"/>
    </xf>
    <xf numFmtId="0" fontId="53" fillId="0" borderId="34" xfId="0" applyFont="1" applyBorder="1" applyAlignment="1">
      <alignment horizontal="justify" vertical="top" wrapText="1"/>
    </xf>
    <xf numFmtId="0" fontId="53" fillId="0" borderId="37" xfId="0" applyFont="1" applyBorder="1" applyAlignment="1">
      <alignment horizontal="justify" vertical="top" wrapText="1"/>
    </xf>
    <xf numFmtId="0" fontId="67" fillId="0" borderId="19" xfId="0" applyFont="1" applyBorder="1" applyAlignment="1">
      <alignment horizontal="justify" vertical="top" wrapText="1"/>
    </xf>
    <xf numFmtId="49" fontId="67" fillId="0" borderId="34" xfId="0" applyNumberFormat="1" applyFont="1" applyBorder="1" applyAlignment="1">
      <alignment horizontal="center" vertical="top" wrapText="1"/>
    </xf>
    <xf numFmtId="0" fontId="68" fillId="0" borderId="34" xfId="0" applyFont="1" applyBorder="1" applyAlignment="1">
      <alignment horizontal="center" vertical="top" wrapText="1"/>
    </xf>
    <xf numFmtId="166" fontId="67" fillId="0" borderId="34" xfId="115" applyNumberFormat="1" applyFont="1" applyBorder="1" applyAlignment="1">
      <alignment horizontal="justify" vertical="top" wrapText="1"/>
    </xf>
    <xf numFmtId="166" fontId="69" fillId="0" borderId="34" xfId="115" applyNumberFormat="1" applyFont="1" applyBorder="1" applyAlignment="1">
      <alignment horizontal="justify" vertical="top" wrapText="1"/>
    </xf>
    <xf numFmtId="0" fontId="63" fillId="0" borderId="19" xfId="0" applyFont="1" applyBorder="1" applyAlignment="1">
      <alignment horizontal="justify" vertical="top" wrapText="1"/>
    </xf>
    <xf numFmtId="0" fontId="63" fillId="0" borderId="34" xfId="0" applyFont="1" applyBorder="1" applyAlignment="1">
      <alignment horizontal="center" vertical="top" wrapText="1"/>
    </xf>
    <xf numFmtId="166" fontId="56" fillId="0" borderId="34" xfId="115" applyNumberFormat="1" applyFont="1" applyBorder="1" applyAlignment="1">
      <alignment horizontal="justify" vertical="top" wrapText="1"/>
    </xf>
    <xf numFmtId="0" fontId="67" fillId="0" borderId="34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justify" vertical="top" wrapText="1"/>
    </xf>
    <xf numFmtId="166" fontId="55" fillId="0" borderId="34" xfId="115" applyNumberFormat="1" applyFont="1" applyBorder="1" applyAlignment="1">
      <alignment horizontal="justify" vertical="top" wrapText="1"/>
    </xf>
    <xf numFmtId="0" fontId="70" fillId="0" borderId="19" xfId="0" applyFont="1" applyBorder="1" applyAlignment="1">
      <alignment horizontal="justify" vertical="top" wrapText="1"/>
    </xf>
    <xf numFmtId="0" fontId="70" fillId="0" borderId="34" xfId="0" applyFont="1" applyBorder="1" applyAlignment="1">
      <alignment horizontal="center" vertical="top" wrapText="1"/>
    </xf>
    <xf numFmtId="166" fontId="70" fillId="0" borderId="34" xfId="115" applyNumberFormat="1" applyFont="1" applyBorder="1" applyAlignment="1">
      <alignment horizontal="justify" vertical="top" wrapText="1"/>
    </xf>
    <xf numFmtId="0" fontId="56" fillId="0" borderId="26" xfId="0" applyFont="1" applyBorder="1" applyAlignment="1">
      <alignment horizontal="justify" vertical="top" wrapText="1"/>
    </xf>
    <xf numFmtId="0" fontId="56" fillId="0" borderId="55" xfId="0" applyFont="1" applyBorder="1" applyAlignment="1">
      <alignment horizontal="center" vertical="top" wrapText="1"/>
    </xf>
    <xf numFmtId="0" fontId="55" fillId="0" borderId="55" xfId="0" applyFont="1" applyBorder="1" applyAlignment="1">
      <alignment horizontal="center" vertical="top" wrapText="1"/>
    </xf>
    <xf numFmtId="166" fontId="56" fillId="0" borderId="55" xfId="115" applyNumberFormat="1" applyFont="1" applyBorder="1" applyAlignment="1">
      <alignment horizontal="justify" vertical="top" wrapText="1"/>
    </xf>
    <xf numFmtId="0" fontId="71" fillId="0" borderId="0" xfId="0" applyFont="1" applyAlignment="1">
      <alignment horizontal="justify"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right" vertical="top" wrapText="1"/>
    </xf>
    <xf numFmtId="166" fontId="0" fillId="0" borderId="0" xfId="115" applyNumberFormat="1" applyFont="1" applyAlignment="1">
      <alignment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3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32" fillId="0" borderId="0" xfId="0" applyFont="1" applyAlignment="1">
      <alignment wrapText="1"/>
    </xf>
    <xf numFmtId="0" fontId="78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166" fontId="48" fillId="0" borderId="0" xfId="115" applyNumberFormat="1" applyFont="1" applyAlignment="1">
      <alignment vertical="top" wrapText="1"/>
    </xf>
    <xf numFmtId="166" fontId="48" fillId="0" borderId="0" xfId="115" applyNumberFormat="1" applyFont="1" applyAlignment="1">
      <alignment horizontal="center" vertical="top" wrapText="1"/>
    </xf>
    <xf numFmtId="166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wrapText="1"/>
    </xf>
    <xf numFmtId="166" fontId="48" fillId="0" borderId="0" xfId="115" applyNumberFormat="1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166" fontId="55" fillId="0" borderId="0" xfId="115" applyNumberFormat="1" applyFont="1" applyAlignment="1">
      <alignment horizontal="center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6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3" fillId="0" borderId="17" xfId="0" applyFont="1" applyBorder="1" applyAlignment="1">
      <alignment vertical="top" wrapText="1"/>
    </xf>
    <xf numFmtId="0" fontId="34" fillId="0" borderId="61" xfId="0" applyFont="1" applyBorder="1" applyAlignment="1">
      <alignment horizontal="center" vertical="top" wrapText="1"/>
    </xf>
    <xf numFmtId="166" fontId="32" fillId="0" borderId="62" xfId="115" applyNumberFormat="1" applyFont="1" applyBorder="1" applyAlignment="1">
      <alignment horizontal="center" vertical="top" wrapText="1"/>
    </xf>
    <xf numFmtId="0" fontId="33" fillId="0" borderId="61" xfId="0" applyFont="1" applyBorder="1" applyAlignment="1">
      <alignment vertical="top" wrapText="1"/>
    </xf>
    <xf numFmtId="3" fontId="83" fillId="0" borderId="62" xfId="115" applyNumberFormat="1" applyFont="1" applyBorder="1" applyAlignment="1">
      <alignment vertical="top" wrapText="1"/>
    </xf>
    <xf numFmtId="3" fontId="84" fillId="0" borderId="62" xfId="115" applyNumberFormat="1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3" fontId="83" fillId="0" borderId="63" xfId="115" applyNumberFormat="1" applyFont="1" applyBorder="1" applyAlignment="1">
      <alignment vertical="top" wrapText="1"/>
    </xf>
    <xf numFmtId="3" fontId="83" fillId="0" borderId="16" xfId="115" applyNumberFormat="1" applyFont="1" applyBorder="1" applyAlignment="1">
      <alignment vertical="top" wrapText="1"/>
    </xf>
    <xf numFmtId="3" fontId="83" fillId="0" borderId="61" xfId="115" applyNumberFormat="1" applyFont="1" applyBorder="1" applyAlignment="1">
      <alignment vertical="top" wrapText="1"/>
    </xf>
    <xf numFmtId="3" fontId="83" fillId="0" borderId="64" xfId="115" applyNumberFormat="1" applyFont="1" applyBorder="1" applyAlignment="1">
      <alignment vertical="top" wrapText="1"/>
    </xf>
    <xf numFmtId="3" fontId="83" fillId="0" borderId="62" xfId="115" applyNumberFormat="1" applyFont="1" applyBorder="1" applyAlignment="1">
      <alignment horizontal="center" vertical="top" wrapText="1"/>
    </xf>
    <xf numFmtId="3" fontId="2" fillId="30" borderId="6" xfId="0" applyNumberFormat="1" applyFont="1" applyFill="1" applyBorder="1" applyAlignment="1">
      <alignment/>
    </xf>
    <xf numFmtId="49" fontId="33" fillId="0" borderId="16" xfId="0" applyNumberFormat="1" applyFont="1" applyBorder="1" applyAlignment="1">
      <alignment vertical="top" wrapText="1"/>
    </xf>
    <xf numFmtId="0" fontId="34" fillId="0" borderId="61" xfId="0" applyFont="1" applyBorder="1" applyAlignment="1">
      <alignment horizontal="left" vertical="top" wrapText="1"/>
    </xf>
    <xf numFmtId="3" fontId="83" fillId="0" borderId="17" xfId="115" applyNumberFormat="1" applyFont="1" applyBorder="1" applyAlignment="1">
      <alignment vertical="top" wrapText="1"/>
    </xf>
    <xf numFmtId="0" fontId="85" fillId="0" borderId="0" xfId="0" applyFont="1" applyAlignment="1">
      <alignment horizontal="justify"/>
    </xf>
    <xf numFmtId="0" fontId="35" fillId="0" borderId="0" xfId="0" applyFont="1" applyAlignment="1">
      <alignment horizontal="left"/>
    </xf>
    <xf numFmtId="0" fontId="33" fillId="0" borderId="33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top" wrapText="1"/>
    </xf>
    <xf numFmtId="0" fontId="34" fillId="0" borderId="65" xfId="0" applyFont="1" applyBorder="1" applyAlignment="1">
      <alignment horizontal="center" vertical="top" wrapText="1"/>
    </xf>
    <xf numFmtId="0" fontId="32" fillId="0" borderId="66" xfId="0" applyFont="1" applyBorder="1" applyAlignment="1">
      <alignment horizontal="center" vertical="top" wrapText="1"/>
    </xf>
    <xf numFmtId="0" fontId="33" fillId="0" borderId="65" xfId="0" applyFont="1" applyBorder="1" applyAlignment="1">
      <alignment vertical="top" wrapText="1"/>
    </xf>
    <xf numFmtId="3" fontId="83" fillId="0" borderId="66" xfId="0" applyNumberFormat="1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3" fontId="83" fillId="0" borderId="67" xfId="0" applyNumberFormat="1" applyFont="1" applyBorder="1" applyAlignment="1">
      <alignment vertical="top" wrapText="1"/>
    </xf>
    <xf numFmtId="0" fontId="33" fillId="0" borderId="34" xfId="0" applyFont="1" applyBorder="1" applyAlignment="1">
      <alignment horizontal="left" vertical="top" wrapText="1"/>
    </xf>
    <xf numFmtId="3" fontId="83" fillId="0" borderId="34" xfId="0" applyNumberFormat="1" applyFont="1" applyBorder="1" applyAlignment="1">
      <alignment vertical="top" wrapText="1"/>
    </xf>
    <xf numFmtId="3" fontId="83" fillId="0" borderId="65" xfId="0" applyNumberFormat="1" applyFont="1" applyBorder="1" applyAlignment="1">
      <alignment vertical="top" wrapText="1"/>
    </xf>
    <xf numFmtId="49" fontId="33" fillId="0" borderId="65" xfId="0" applyNumberFormat="1" applyFont="1" applyBorder="1" applyAlignment="1">
      <alignment vertical="top" wrapText="1"/>
    </xf>
    <xf numFmtId="0" fontId="33" fillId="0" borderId="68" xfId="0" applyFont="1" applyBorder="1" applyAlignment="1">
      <alignment vertical="top" wrapText="1"/>
    </xf>
    <xf numFmtId="3" fontId="83" fillId="0" borderId="69" xfId="0" applyNumberFormat="1" applyFont="1" applyBorder="1" applyAlignment="1">
      <alignment vertical="top" wrapText="1"/>
    </xf>
    <xf numFmtId="3" fontId="83" fillId="0" borderId="66" xfId="0" applyNumberFormat="1" applyFont="1" applyBorder="1" applyAlignment="1">
      <alignment horizontal="center" vertical="top" wrapText="1"/>
    </xf>
    <xf numFmtId="0" fontId="34" fillId="0" borderId="65" xfId="0" applyFont="1" applyBorder="1" applyAlignment="1">
      <alignment vertical="top" wrapText="1"/>
    </xf>
    <xf numFmtId="0" fontId="33" fillId="0" borderId="54" xfId="0" applyFont="1" applyBorder="1" applyAlignment="1">
      <alignment vertical="top" wrapText="1"/>
    </xf>
    <xf numFmtId="3" fontId="83" fillId="0" borderId="54" xfId="0" applyNumberFormat="1" applyFont="1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166" fontId="41" fillId="0" borderId="0" xfId="115" applyNumberFormat="1" applyFont="1" applyAlignment="1">
      <alignment horizontal="center" vertical="top" wrapText="1"/>
    </xf>
    <xf numFmtId="166" fontId="0" fillId="0" borderId="0" xfId="115" applyNumberFormat="1" applyFont="1" applyAlignment="1">
      <alignment/>
    </xf>
    <xf numFmtId="166" fontId="41" fillId="0" borderId="0" xfId="115" applyNumberFormat="1" applyFont="1" applyAlignment="1">
      <alignment vertical="top" wrapText="1"/>
    </xf>
    <xf numFmtId="0" fontId="87" fillId="0" borderId="0" xfId="0" applyFont="1" applyAlignment="1">
      <alignment horizontal="center" vertical="center"/>
    </xf>
    <xf numFmtId="166" fontId="43" fillId="0" borderId="0" xfId="115" applyNumberFormat="1" applyFont="1" applyAlignment="1">
      <alignment horizontal="left" vertical="top" wrapText="1"/>
    </xf>
    <xf numFmtId="166" fontId="43" fillId="0" borderId="0" xfId="115" applyNumberFormat="1" applyFont="1" applyAlignment="1">
      <alignment horizontal="center" vertical="top" wrapText="1"/>
    </xf>
    <xf numFmtId="166" fontId="43" fillId="0" borderId="0" xfId="115" applyNumberFormat="1" applyFont="1" applyAlignment="1">
      <alignment vertical="top" wrapText="1"/>
    </xf>
    <xf numFmtId="166" fontId="43" fillId="0" borderId="0" xfId="115" applyNumberFormat="1" applyFont="1" applyAlignment="1">
      <alignment horizontal="right" vertical="top" wrapText="1"/>
    </xf>
    <xf numFmtId="166" fontId="49" fillId="0" borderId="0" xfId="115" applyNumberFormat="1" applyFont="1" applyAlignment="1">
      <alignment horizontal="center" vertical="top" wrapText="1"/>
    </xf>
    <xf numFmtId="0" fontId="0" fillId="0" borderId="0" xfId="0" applyBorder="1" applyAlignment="1">
      <alignment/>
    </xf>
    <xf numFmtId="43" fontId="30" fillId="0" borderId="0" xfId="115" applyFont="1" applyAlignment="1">
      <alignment horizontal="center" vertical="top" wrapText="1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166" fontId="52" fillId="0" borderId="0" xfId="115" applyNumberFormat="1" applyFont="1" applyAlignment="1">
      <alignment/>
    </xf>
    <xf numFmtId="0" fontId="88" fillId="0" borderId="0" xfId="0" applyFont="1" applyAlignment="1">
      <alignment/>
    </xf>
    <xf numFmtId="0" fontId="49" fillId="0" borderId="0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center" vertical="top" wrapText="1"/>
    </xf>
    <xf numFmtId="0" fontId="52" fillId="0" borderId="66" xfId="0" applyFont="1" applyBorder="1" applyAlignment="1">
      <alignment vertical="top" wrapText="1"/>
    </xf>
    <xf numFmtId="0" fontId="33" fillId="0" borderId="66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left" vertical="center"/>
    </xf>
    <xf numFmtId="3" fontId="89" fillId="0" borderId="22" xfId="115" applyNumberFormat="1" applyFont="1" applyBorder="1" applyAlignment="1">
      <alignment horizontal="right" vertical="top" wrapText="1"/>
    </xf>
    <xf numFmtId="166" fontId="89" fillId="0" borderId="22" xfId="115" applyNumberFormat="1" applyFont="1" applyBorder="1" applyAlignment="1">
      <alignment horizontal="right" vertical="top" wrapText="1"/>
    </xf>
    <xf numFmtId="3" fontId="90" fillId="30" borderId="66" xfId="115" applyNumberFormat="1" applyFont="1" applyFill="1" applyBorder="1" applyAlignment="1">
      <alignment horizontal="right" vertical="top" wrapText="1"/>
    </xf>
    <xf numFmtId="0" fontId="48" fillId="0" borderId="34" xfId="0" applyFont="1" applyBorder="1" applyAlignment="1">
      <alignment horizontal="left" vertical="top"/>
    </xf>
    <xf numFmtId="3" fontId="89" fillId="0" borderId="34" xfId="115" applyNumberFormat="1" applyFont="1" applyBorder="1" applyAlignment="1">
      <alignment horizontal="right" vertical="top" wrapText="1"/>
    </xf>
    <xf numFmtId="166" fontId="89" fillId="0" borderId="34" xfId="115" applyNumberFormat="1" applyFont="1" applyBorder="1" applyAlignment="1">
      <alignment horizontal="right" vertical="top" wrapText="1"/>
    </xf>
    <xf numFmtId="3" fontId="90" fillId="0" borderId="34" xfId="115" applyNumberFormat="1" applyFont="1" applyBorder="1" applyAlignment="1">
      <alignment horizontal="right" vertical="top" wrapText="1"/>
    </xf>
    <xf numFmtId="0" fontId="48" fillId="0" borderId="34" xfId="0" applyFont="1" applyBorder="1" applyAlignment="1">
      <alignment horizontal="justify" vertical="top"/>
    </xf>
    <xf numFmtId="3" fontId="89" fillId="0" borderId="65" xfId="115" applyNumberFormat="1" applyFont="1" applyBorder="1" applyAlignment="1">
      <alignment horizontal="right" vertical="top" wrapText="1"/>
    </xf>
    <xf numFmtId="3" fontId="90" fillId="0" borderId="65" xfId="115" applyNumberFormat="1" applyFont="1" applyBorder="1" applyAlignment="1">
      <alignment horizontal="right" vertical="top" wrapText="1"/>
    </xf>
    <xf numFmtId="0" fontId="48" fillId="0" borderId="34" xfId="0" applyFont="1" applyBorder="1" applyAlignment="1">
      <alignment horizontal="left" vertical="top" wrapText="1"/>
    </xf>
    <xf numFmtId="3" fontId="89" fillId="0" borderId="21" xfId="115" applyNumberFormat="1" applyFont="1" applyBorder="1" applyAlignment="1">
      <alignment horizontal="right" vertical="top" wrapText="1"/>
    </xf>
    <xf numFmtId="3" fontId="90" fillId="0" borderId="21" xfId="115" applyNumberFormat="1" applyFont="1" applyBorder="1" applyAlignment="1">
      <alignment horizontal="right" vertical="top" wrapText="1"/>
    </xf>
    <xf numFmtId="0" fontId="48" fillId="0" borderId="34" xfId="0" applyFont="1" applyBorder="1" applyAlignment="1">
      <alignment horizontal="justify" vertical="top" wrapText="1"/>
    </xf>
    <xf numFmtId="0" fontId="49" fillId="0" borderId="65" xfId="0" applyFont="1" applyBorder="1" applyAlignment="1">
      <alignment horizontal="left" vertical="top" wrapText="1"/>
    </xf>
    <xf numFmtId="3" fontId="90" fillId="0" borderId="22" xfId="115" applyNumberFormat="1" applyFont="1" applyBorder="1" applyAlignment="1">
      <alignment horizontal="right" vertical="top" wrapText="1"/>
    </xf>
    <xf numFmtId="0" fontId="55" fillId="30" borderId="65" xfId="0" applyFont="1" applyFill="1" applyBorder="1" applyAlignment="1">
      <alignment horizontal="justify" vertical="top" wrapText="1"/>
    </xf>
    <xf numFmtId="3" fontId="90" fillId="30" borderId="6" xfId="115" applyNumberFormat="1" applyFont="1" applyFill="1" applyBorder="1" applyAlignment="1">
      <alignment horizontal="right" vertical="top" wrapText="1"/>
    </xf>
    <xf numFmtId="0" fontId="48" fillId="0" borderId="65" xfId="0" applyFont="1" applyBorder="1" applyAlignment="1">
      <alignment horizontal="left" vertical="top" wrapText="1"/>
    </xf>
    <xf numFmtId="0" fontId="49" fillId="0" borderId="54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166" fontId="0" fillId="0" borderId="0" xfId="115" applyNumberFormat="1" applyAlignment="1">
      <alignment/>
    </xf>
    <xf numFmtId="166" fontId="78" fillId="0" borderId="0" xfId="115" applyNumberFormat="1" applyFont="1" applyAlignment="1">
      <alignment horizontal="center"/>
    </xf>
    <xf numFmtId="0" fontId="7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91" fillId="0" borderId="0" xfId="0" applyFont="1" applyAlignment="1">
      <alignment horizontal="left" vertical="top" wrapText="1"/>
    </xf>
    <xf numFmtId="0" fontId="77" fillId="0" borderId="0" xfId="0" applyFont="1" applyAlignment="1">
      <alignment horizontal="center" vertical="top" wrapText="1"/>
    </xf>
    <xf numFmtId="0" fontId="91" fillId="0" borderId="0" xfId="0" applyFont="1" applyAlignment="1">
      <alignment horizontal="left"/>
    </xf>
    <xf numFmtId="0" fontId="32" fillId="0" borderId="0" xfId="0" applyFont="1" applyAlignment="1">
      <alignment horizontal="justify" vertical="top" wrapText="1"/>
    </xf>
    <xf numFmtId="0" fontId="49" fillId="0" borderId="70" xfId="0" applyFont="1" applyBorder="1" applyAlignment="1">
      <alignment horizontal="center" vertical="top" wrapText="1"/>
    </xf>
    <xf numFmtId="0" fontId="49" fillId="0" borderId="71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35" fillId="0" borderId="45" xfId="0" applyFont="1" applyBorder="1" applyAlignment="1">
      <alignment horizontal="center"/>
    </xf>
    <xf numFmtId="0" fontId="49" fillId="0" borderId="2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5" fillId="0" borderId="5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right" vertical="top" wrapText="1"/>
    </xf>
    <xf numFmtId="0" fontId="74" fillId="0" borderId="0" xfId="0" applyFont="1" applyAlignment="1">
      <alignment horizontal="left"/>
    </xf>
    <xf numFmtId="0" fontId="67" fillId="0" borderId="19" xfId="0" applyFont="1" applyBorder="1" applyAlignment="1">
      <alignment horizontal="justify" vertical="top" wrapText="1"/>
    </xf>
    <xf numFmtId="0" fontId="67" fillId="0" borderId="34" xfId="0" applyFont="1" applyBorder="1" applyAlignment="1">
      <alignment horizontal="center" vertical="top" wrapText="1"/>
    </xf>
    <xf numFmtId="166" fontId="67" fillId="0" borderId="34" xfId="115" applyNumberFormat="1" applyFont="1" applyBorder="1" applyAlignment="1">
      <alignment horizontal="justify" vertical="top" wrapText="1"/>
    </xf>
    <xf numFmtId="0" fontId="33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33" fillId="0" borderId="0" xfId="0" applyFont="1" applyAlignment="1">
      <alignment horizontal="right" vertical="top" wrapText="1"/>
    </xf>
    <xf numFmtId="166" fontId="55" fillId="0" borderId="0" xfId="115" applyNumberFormat="1" applyFont="1" applyAlignment="1">
      <alignment/>
    </xf>
    <xf numFmtId="0" fontId="32" fillId="0" borderId="0" xfId="0" applyFont="1" applyAlignment="1">
      <alignment wrapText="1"/>
    </xf>
    <xf numFmtId="166" fontId="48" fillId="0" borderId="0" xfId="115" applyNumberFormat="1" applyFont="1" applyAlignment="1">
      <alignment vertical="top"/>
    </xf>
    <xf numFmtId="0" fontId="34" fillId="0" borderId="0" xfId="0" applyFont="1" applyAlignment="1">
      <alignment horizontal="left"/>
    </xf>
    <xf numFmtId="43" fontId="0" fillId="0" borderId="0" xfId="115" applyFont="1" applyAlignment="1">
      <alignment horizontal="center"/>
    </xf>
    <xf numFmtId="166" fontId="0" fillId="0" borderId="0" xfId="115" applyNumberFormat="1" applyFont="1" applyAlignment="1">
      <alignment/>
    </xf>
    <xf numFmtId="166" fontId="49" fillId="0" borderId="0" xfId="115" applyNumberFormat="1" applyFont="1" applyAlignment="1">
      <alignment/>
    </xf>
    <xf numFmtId="166" fontId="49" fillId="0" borderId="73" xfId="115" applyNumberFormat="1" applyFont="1" applyBorder="1" applyAlignment="1">
      <alignment/>
    </xf>
    <xf numFmtId="166" fontId="48" fillId="0" borderId="0" xfId="115" applyNumberFormat="1" applyFont="1" applyAlignment="1">
      <alignment vertical="top" wrapText="1"/>
    </xf>
    <xf numFmtId="166" fontId="52" fillId="0" borderId="0" xfId="115" applyNumberFormat="1" applyFont="1" applyAlignment="1">
      <alignment/>
    </xf>
    <xf numFmtId="166" fontId="48" fillId="0" borderId="0" xfId="115" applyNumberFormat="1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166" fontId="0" fillId="0" borderId="0" xfId="115" applyNumberFormat="1" applyFont="1" applyAlignment="1">
      <alignment horizontal="center"/>
    </xf>
    <xf numFmtId="166" fontId="33" fillId="0" borderId="0" xfId="115" applyNumberFormat="1" applyFont="1" applyAlignment="1">
      <alignment horizontal="center" vertical="top" wrapText="1"/>
    </xf>
    <xf numFmtId="166" fontId="33" fillId="0" borderId="73" xfId="115" applyNumberFormat="1" applyFont="1" applyBorder="1" applyAlignment="1">
      <alignment horizontal="center" vertical="top" wrapText="1"/>
    </xf>
    <xf numFmtId="166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166" fontId="79" fillId="0" borderId="73" xfId="0" applyNumberFormat="1" applyFont="1" applyBorder="1" applyAlignment="1">
      <alignment horizontal="center"/>
    </xf>
    <xf numFmtId="0" fontId="79" fillId="0" borderId="73" xfId="0" applyFont="1" applyBorder="1" applyAlignment="1">
      <alignment horizontal="center"/>
    </xf>
    <xf numFmtId="0" fontId="33" fillId="0" borderId="0" xfId="0" applyFont="1" applyAlignment="1">
      <alignment vertical="top" wrapText="1"/>
    </xf>
    <xf numFmtId="166" fontId="49" fillId="0" borderId="0" xfId="115" applyNumberFormat="1" applyFont="1" applyAlignment="1">
      <alignment vertical="top" wrapText="1"/>
    </xf>
    <xf numFmtId="166" fontId="56" fillId="0" borderId="74" xfId="115" applyNumberFormat="1" applyFont="1" applyBorder="1" applyAlignment="1">
      <alignment vertical="top" wrapText="1"/>
    </xf>
    <xf numFmtId="166" fontId="52" fillId="0" borderId="74" xfId="115" applyNumberFormat="1" applyFont="1" applyBorder="1" applyAlignment="1">
      <alignment/>
    </xf>
    <xf numFmtId="16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6" fontId="82" fillId="0" borderId="0" xfId="0" applyNumberFormat="1" applyFont="1" applyAlignment="1">
      <alignment horizontal="center"/>
    </xf>
    <xf numFmtId="166" fontId="55" fillId="0" borderId="0" xfId="115" applyNumberFormat="1" applyFont="1" applyAlignment="1">
      <alignment horizontal="center"/>
    </xf>
    <xf numFmtId="166" fontId="48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15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5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66" fontId="41" fillId="0" borderId="0" xfId="115" applyNumberFormat="1" applyFont="1" applyAlignment="1">
      <alignment horizontal="center" vertical="top" wrapText="1"/>
    </xf>
    <xf numFmtId="0" fontId="33" fillId="0" borderId="3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166" fontId="55" fillId="0" borderId="0" xfId="115" applyNumberFormat="1" applyFont="1" applyAlignment="1">
      <alignment horizontal="center" vertical="top" wrapText="1"/>
    </xf>
    <xf numFmtId="166" fontId="49" fillId="0" borderId="0" xfId="115" applyNumberFormat="1" applyFont="1" applyAlignment="1">
      <alignment horizontal="center" vertical="top" wrapText="1"/>
    </xf>
    <xf numFmtId="166" fontId="56" fillId="0" borderId="0" xfId="115" applyNumberFormat="1" applyFont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166" fontId="30" fillId="0" borderId="0" xfId="115" applyNumberFormat="1" applyFont="1" applyBorder="1" applyAlignment="1">
      <alignment horizontal="center" vertical="top" wrapText="1"/>
    </xf>
    <xf numFmtId="166" fontId="30" fillId="0" borderId="0" xfId="115" applyNumberFormat="1" applyFont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65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65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30" borderId="33" xfId="0" applyFont="1" applyFill="1" applyBorder="1" applyAlignment="1">
      <alignment horizontal="center" vertical="top" wrapText="1"/>
    </xf>
    <xf numFmtId="0" fontId="48" fillId="30" borderId="34" xfId="0" applyFont="1" applyFill="1" applyBorder="1" applyAlignment="1">
      <alignment horizontal="center" vertical="top" wrapText="1"/>
    </xf>
    <xf numFmtId="0" fontId="48" fillId="30" borderId="65" xfId="0" applyFont="1" applyFill="1" applyBorder="1" applyAlignment="1">
      <alignment horizontal="center" vertical="top" wrapText="1"/>
    </xf>
    <xf numFmtId="0" fontId="48" fillId="30" borderId="33" xfId="0" applyFont="1" applyFill="1" applyBorder="1" applyAlignment="1">
      <alignment horizontal="center" vertical="center" wrapText="1"/>
    </xf>
    <xf numFmtId="0" fontId="52" fillId="30" borderId="34" xfId="0" applyFont="1" applyFill="1" applyBorder="1" applyAlignment="1">
      <alignment horizontal="center" vertical="center" wrapText="1"/>
    </xf>
    <xf numFmtId="0" fontId="52" fillId="30" borderId="6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2" fillId="0" borderId="34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166" fontId="78" fillId="0" borderId="0" xfId="115" applyNumberFormat="1" applyFont="1" applyAlignment="1">
      <alignment horizontal="center"/>
    </xf>
    <xf numFmtId="166" fontId="48" fillId="0" borderId="0" xfId="115" applyNumberFormat="1" applyFont="1" applyAlignment="1">
      <alignment horizontal="center"/>
    </xf>
    <xf numFmtId="0" fontId="77" fillId="0" borderId="0" xfId="0" applyFont="1" applyAlignment="1">
      <alignment horizontal="left" vertical="top" wrapText="1"/>
    </xf>
    <xf numFmtId="166" fontId="48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166" fontId="49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2" fillId="0" borderId="0" xfId="0" applyFont="1" applyAlignment="1">
      <alignment horizontal="justify" vertical="top" wrapText="1"/>
    </xf>
  </cellXfs>
  <cellStyles count="181">
    <cellStyle name="Normal" xfId="0"/>
    <cellStyle name="_x0001_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??_kc-elec system check list" xfId="24"/>
    <cellStyle name="_Book1" xfId="25"/>
    <cellStyle name="_Giai Doan 3 Hong Ngu" xfId="26"/>
    <cellStyle name="_KT (2)" xfId="27"/>
    <cellStyle name="_KT (2)_1" xfId="28"/>
    <cellStyle name="_KT (2)_2" xfId="29"/>
    <cellStyle name="_KT (2)_2_TG-TH" xfId="30"/>
    <cellStyle name="_KT (2)_2_TG-TH_Book1" xfId="31"/>
    <cellStyle name="_KT (2)_2_TG-TH_Giai Doan 3 Hong Ngu" xfId="32"/>
    <cellStyle name="_KT (2)_3" xfId="33"/>
    <cellStyle name="_KT (2)_3_TG-TH" xfId="34"/>
    <cellStyle name="_KT (2)_3_TG-TH_Book1" xfId="35"/>
    <cellStyle name="_KT (2)_3_TG-TH_Giai Doan 3 Hong Ngu" xfId="36"/>
    <cellStyle name="_KT (2)_3_TG-TH_PERSONAL" xfId="37"/>
    <cellStyle name="_KT (2)_4" xfId="38"/>
    <cellStyle name="_KT (2)_4_Book1" xfId="39"/>
    <cellStyle name="_KT (2)_4_Giai Doan 3 Hong Ngu" xfId="40"/>
    <cellStyle name="_KT (2)_4_TG-TH" xfId="41"/>
    <cellStyle name="_KT (2)_5" xfId="42"/>
    <cellStyle name="_KT (2)_5_Book1" xfId="43"/>
    <cellStyle name="_KT (2)_5_Giai Doan 3 Hong Ngu" xfId="44"/>
    <cellStyle name="_KT (2)_Book1" xfId="45"/>
    <cellStyle name="_KT (2)_Giai Doan 3 Hong Ngu" xfId="46"/>
    <cellStyle name="_KT (2)_PERSONAL" xfId="47"/>
    <cellStyle name="_KT (2)_TG-TH" xfId="48"/>
    <cellStyle name="_KT_TG" xfId="49"/>
    <cellStyle name="_KT_TG_1" xfId="50"/>
    <cellStyle name="_KT_TG_1_Book1" xfId="51"/>
    <cellStyle name="_KT_TG_1_Giai Doan 3 Hong Ngu" xfId="52"/>
    <cellStyle name="_KT_TG_2" xfId="53"/>
    <cellStyle name="_KT_TG_2_Book1" xfId="54"/>
    <cellStyle name="_KT_TG_2_Giai Doan 3 Hong Ngu" xfId="55"/>
    <cellStyle name="_KT_TG_3" xfId="56"/>
    <cellStyle name="_KT_TG_4" xfId="57"/>
    <cellStyle name="_PERSONAL" xfId="58"/>
    <cellStyle name="_TG-TH" xfId="59"/>
    <cellStyle name="_TG-TH_1" xfId="60"/>
    <cellStyle name="_TG-TH_1_Book1" xfId="61"/>
    <cellStyle name="_TG-TH_1_Giai Doan 3 Hong Ngu" xfId="62"/>
    <cellStyle name="_TG-TH_2" xfId="63"/>
    <cellStyle name="_TG-TH_2_Book1" xfId="64"/>
    <cellStyle name="_TG-TH_2_Giai Doan 3 Hong Ngu" xfId="65"/>
    <cellStyle name="_TG-TH_3" xfId="66"/>
    <cellStyle name="_TG-TH_4" xfId="67"/>
    <cellStyle name="¹éºÐÀ²_±âÅ¸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ÅëÈ­ [0]_±âÅ¸" xfId="93"/>
    <cellStyle name="AeE­ [0]_INQUIRY ¿µ¾÷AßAø " xfId="94"/>
    <cellStyle name="ÅëÈ­ [0]_L601CPT" xfId="95"/>
    <cellStyle name="ÅëÈ­_±âÅ¸" xfId="96"/>
    <cellStyle name="AeE­_INQUIRY ¿µ¾÷AßAø " xfId="97"/>
    <cellStyle name="ÅëÈ­_L601CPT" xfId="98"/>
    <cellStyle name="ÄÞ¸¶ [0]_±âÅ¸" xfId="99"/>
    <cellStyle name="AÞ¸¶ [0]_INQUIRY ¿?¾÷AßAø " xfId="100"/>
    <cellStyle name="ÄÞ¸¶ [0]_L601CPT" xfId="101"/>
    <cellStyle name="ÄÞ¸¶_±âÅ¸" xfId="102"/>
    <cellStyle name="AÞ¸¶_INQUIRY ¿?¾÷AßAø " xfId="103"/>
    <cellStyle name="ÄÞ¸¶_L601CPT" xfId="104"/>
    <cellStyle name="AutoFormat Options" xfId="105"/>
    <cellStyle name="Bad" xfId="106"/>
    <cellStyle name="C?AØ_¿?¾÷CoE² " xfId="107"/>
    <cellStyle name="Ç¥ÁØ_#2(M17)_1" xfId="108"/>
    <cellStyle name="C￥AØ_¿μ¾÷CoE² " xfId="109"/>
    <cellStyle name="Ç¥ÁØ_±¸¹Ì´ëÃ¥" xfId="110"/>
    <cellStyle name="Calculation" xfId="111"/>
    <cellStyle name="category" xfId="112"/>
    <cellStyle name="Cerrency_Sheet2_XANGDAU" xfId="113"/>
    <cellStyle name="Check Cell" xfId="114"/>
    <cellStyle name="Comma" xfId="115"/>
    <cellStyle name="Comma [0]" xfId="116"/>
    <cellStyle name="Comma0" xfId="117"/>
    <cellStyle name="Curråncy [0]_FCST_RESULTS" xfId="118"/>
    <cellStyle name="Currency" xfId="119"/>
    <cellStyle name="Currency [0]" xfId="120"/>
    <cellStyle name="Currency [0]ßmud plant bolted_RESULTS" xfId="121"/>
    <cellStyle name="Currency![0]_FCSt (2)" xfId="122"/>
    <cellStyle name="Currency0" xfId="123"/>
    <cellStyle name="Date" xfId="124"/>
    <cellStyle name="Explanatory Text" xfId="125"/>
    <cellStyle name="Fixed" xfId="126"/>
    <cellStyle name="Good" xfId="127"/>
    <cellStyle name="Grey" xfId="128"/>
    <cellStyle name="HEADER" xfId="129"/>
    <cellStyle name="Header1" xfId="130"/>
    <cellStyle name="Header2" xfId="131"/>
    <cellStyle name="Heading 1" xfId="132"/>
    <cellStyle name="Heading 2" xfId="133"/>
    <cellStyle name="Heading 3" xfId="134"/>
    <cellStyle name="Heading 4" xfId="135"/>
    <cellStyle name="i·0" xfId="136"/>
    <cellStyle name="Input" xfId="137"/>
    <cellStyle name="Input [yellow]" xfId="138"/>
    <cellStyle name="Linked Cell" xfId="139"/>
    <cellStyle name="Millares [0]_Well Timing" xfId="140"/>
    <cellStyle name="Millares_Well Timing" xfId="141"/>
    <cellStyle name="Model" xfId="142"/>
    <cellStyle name="Moneda [0]_Well Timing" xfId="143"/>
    <cellStyle name="Moneda_Well Timing" xfId="144"/>
    <cellStyle name="n" xfId="145"/>
    <cellStyle name="Neutral" xfId="146"/>
    <cellStyle name="Normal - Style1" xfId="147"/>
    <cellStyle name="Note" xfId="148"/>
    <cellStyle name="Output" xfId="149"/>
    <cellStyle name="Percent" xfId="150"/>
    <cellStyle name="Percent [2]" xfId="151"/>
    <cellStyle name="S—_x0008_" xfId="152"/>
    <cellStyle name="Style 1" xfId="153"/>
    <cellStyle name="Style 10" xfId="154"/>
    <cellStyle name="Style 11" xfId="155"/>
    <cellStyle name="Style 2" xfId="156"/>
    <cellStyle name="Style 3" xfId="157"/>
    <cellStyle name="Style 4" xfId="158"/>
    <cellStyle name="Style 5" xfId="159"/>
    <cellStyle name="Style 6" xfId="160"/>
    <cellStyle name="Style 7" xfId="161"/>
    <cellStyle name="Style 8" xfId="162"/>
    <cellStyle name="Style 9" xfId="163"/>
    <cellStyle name="subhead" xfId="164"/>
    <cellStyle name="T" xfId="165"/>
    <cellStyle name="T_Book1" xfId="166"/>
    <cellStyle name="T_Book1_1" xfId="167"/>
    <cellStyle name="T_TK_HT" xfId="168"/>
    <cellStyle name="th" xfId="169"/>
    <cellStyle name="Title" xfId="170"/>
    <cellStyle name="Total" xfId="171"/>
    <cellStyle name="viet" xfId="172"/>
    <cellStyle name="viet2" xfId="173"/>
    <cellStyle name="Warning Text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一般_99Q3647-ALL-CAS2" xfId="181"/>
    <cellStyle name="千分位[0]_Book1" xfId="182"/>
    <cellStyle name="千分位_99Q3647-ALL-CAS2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貨幣 [0]_Book1" xfId="189"/>
    <cellStyle name="貨幣[0]_BRE" xfId="190"/>
    <cellStyle name="貨幣_Book1" xfId="191"/>
    <cellStyle name=" [0.00]_ Att. 1- Cover" xfId="192"/>
    <cellStyle name="_ Att. 1- Cover" xfId="193"/>
    <cellStyle name="?_ Att. 1- Cover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0.57421875" style="0" customWidth="1"/>
    <col min="2" max="2" width="15.00390625" style="0" customWidth="1"/>
    <col min="3" max="3" width="14.00390625" style="0" customWidth="1"/>
    <col min="4" max="4" width="16.28125" style="0" customWidth="1"/>
    <col min="5" max="5" width="16.57421875" style="0" customWidth="1"/>
    <col min="6" max="6" width="18.00390625" style="0" customWidth="1"/>
    <col min="7" max="7" width="16.421875" style="0" customWidth="1"/>
    <col min="8" max="8" width="11.140625" style="0" customWidth="1"/>
    <col min="9" max="9" width="10.7109375" style="0" customWidth="1"/>
    <col min="12" max="12" width="12.140625" style="0" customWidth="1"/>
    <col min="13" max="13" width="14.28125" style="0" customWidth="1"/>
  </cols>
  <sheetData>
    <row r="1" spans="1:5" ht="15.75" customHeight="1">
      <c r="A1" s="13" t="s">
        <v>139</v>
      </c>
      <c r="B1" s="2"/>
      <c r="C1" s="2"/>
      <c r="D1" s="339" t="s">
        <v>140</v>
      </c>
      <c r="E1" s="339"/>
    </row>
    <row r="2" spans="1:5" ht="15.75" customHeight="1">
      <c r="A2" s="13" t="s">
        <v>141</v>
      </c>
      <c r="B2" s="105" t="s">
        <v>142</v>
      </c>
      <c r="C2" s="345" t="s">
        <v>144</v>
      </c>
      <c r="D2" s="345"/>
      <c r="E2" s="345"/>
    </row>
    <row r="3" spans="1:5" ht="15.75">
      <c r="A3" s="14"/>
      <c r="B3" s="105"/>
      <c r="C3" s="345"/>
      <c r="D3" s="345"/>
      <c r="E3" s="345"/>
    </row>
    <row r="4" spans="1:5" ht="1.5" customHeight="1">
      <c r="A4" s="14"/>
      <c r="B4" s="1"/>
      <c r="C4" s="345"/>
      <c r="D4" s="345"/>
      <c r="E4" s="345"/>
    </row>
    <row r="5" spans="1:5" ht="18.75">
      <c r="A5" s="341" t="s">
        <v>145</v>
      </c>
      <c r="B5" s="341"/>
      <c r="C5" s="341"/>
      <c r="D5" s="341"/>
      <c r="E5" s="341"/>
    </row>
    <row r="6" spans="1:5" ht="14.25" customHeight="1">
      <c r="A6" s="337" t="s">
        <v>152</v>
      </c>
      <c r="B6" s="337"/>
      <c r="C6" s="337"/>
      <c r="D6" s="337"/>
      <c r="E6" s="337"/>
    </row>
    <row r="7" spans="1:5" ht="15.75">
      <c r="A7" s="336" t="s">
        <v>153</v>
      </c>
      <c r="B7" s="336"/>
      <c r="C7" s="336"/>
      <c r="D7" s="336"/>
      <c r="E7" s="336"/>
    </row>
    <row r="8" spans="2:5" ht="14.25" customHeight="1" thickBot="1">
      <c r="B8" s="95"/>
      <c r="C8" s="95"/>
      <c r="D8" s="95"/>
      <c r="E8" s="95" t="s">
        <v>78</v>
      </c>
    </row>
    <row r="9" spans="1:5" ht="30.75" customHeight="1" thickTop="1">
      <c r="A9" s="15"/>
      <c r="B9" s="17" t="s">
        <v>6</v>
      </c>
      <c r="C9" s="96" t="s">
        <v>8</v>
      </c>
      <c r="D9" s="96" t="s">
        <v>143</v>
      </c>
      <c r="E9" s="98" t="s">
        <v>9</v>
      </c>
    </row>
    <row r="10" spans="1:5" ht="15.75">
      <c r="A10" s="16" t="s">
        <v>5</v>
      </c>
      <c r="B10" s="18" t="s">
        <v>7</v>
      </c>
      <c r="C10" s="97"/>
      <c r="D10" s="97"/>
      <c r="E10" s="99"/>
    </row>
    <row r="11" spans="1:5" ht="12.75" customHeight="1">
      <c r="A11" s="89">
        <v>1</v>
      </c>
      <c r="B11" s="79">
        <v>2</v>
      </c>
      <c r="C11" s="79">
        <v>3</v>
      </c>
      <c r="D11" s="79">
        <v>4</v>
      </c>
      <c r="E11" s="90">
        <v>5</v>
      </c>
    </row>
    <row r="12" spans="1:5" ht="3.75" customHeight="1">
      <c r="A12" s="22"/>
      <c r="B12" s="24"/>
      <c r="C12" s="51"/>
      <c r="D12" s="67"/>
      <c r="E12" s="70"/>
    </row>
    <row r="13" spans="1:5" ht="34.5">
      <c r="A13" s="88" t="s">
        <v>148</v>
      </c>
      <c r="B13" s="25">
        <v>100</v>
      </c>
      <c r="C13" s="52"/>
      <c r="D13" s="61">
        <f>D14+D17+D20+D27+D30</f>
        <v>71833930373</v>
      </c>
      <c r="E13" s="61">
        <f>E14+E17+E20+E27+E30</f>
        <v>68973058700</v>
      </c>
    </row>
    <row r="14" spans="1:5" ht="15.75">
      <c r="A14" s="26" t="s">
        <v>10</v>
      </c>
      <c r="B14" s="18">
        <v>110</v>
      </c>
      <c r="C14" s="27"/>
      <c r="D14" s="72">
        <f>D15+D16</f>
        <v>8661384723</v>
      </c>
      <c r="E14" s="72">
        <f>E15+E16</f>
        <v>10128305655</v>
      </c>
    </row>
    <row r="15" spans="1:6" ht="15" customHeight="1">
      <c r="A15" s="28" t="s">
        <v>11</v>
      </c>
      <c r="B15" s="21">
        <v>111</v>
      </c>
      <c r="C15" s="21" t="s">
        <v>104</v>
      </c>
      <c r="D15" s="55">
        <v>8380990272</v>
      </c>
      <c r="E15" s="55">
        <v>9843971588</v>
      </c>
      <c r="F15" s="102"/>
    </row>
    <row r="16" spans="1:5" ht="15" customHeight="1">
      <c r="A16" s="28" t="s">
        <v>12</v>
      </c>
      <c r="B16" s="21">
        <v>112</v>
      </c>
      <c r="C16" s="21"/>
      <c r="D16" s="55">
        <v>280394451</v>
      </c>
      <c r="E16" s="55">
        <v>284334067</v>
      </c>
    </row>
    <row r="17" spans="1:5" ht="15" customHeight="1">
      <c r="A17" s="26" t="s">
        <v>13</v>
      </c>
      <c r="B17" s="18">
        <v>120</v>
      </c>
      <c r="C17" s="27" t="s">
        <v>105</v>
      </c>
      <c r="D17" s="59">
        <f>D18+D19</f>
        <v>0</v>
      </c>
      <c r="E17" s="59">
        <f>E18+E19</f>
        <v>0</v>
      </c>
    </row>
    <row r="18" spans="1:5" ht="15" customHeight="1">
      <c r="A18" s="28" t="s">
        <v>14</v>
      </c>
      <c r="B18" s="21">
        <v>121</v>
      </c>
      <c r="C18" s="21"/>
      <c r="D18" s="55">
        <v>0</v>
      </c>
      <c r="E18" s="55">
        <v>0</v>
      </c>
    </row>
    <row r="19" spans="1:5" ht="15" customHeight="1">
      <c r="A19" s="28" t="s">
        <v>129</v>
      </c>
      <c r="B19" s="21">
        <v>129</v>
      </c>
      <c r="C19" s="27"/>
      <c r="D19" s="60">
        <v>0</v>
      </c>
      <c r="E19" s="60">
        <v>0</v>
      </c>
    </row>
    <row r="20" spans="1:5" ht="15" customHeight="1">
      <c r="A20" s="26" t="s">
        <v>80</v>
      </c>
      <c r="B20" s="18">
        <v>130</v>
      </c>
      <c r="C20" s="27"/>
      <c r="D20" s="59">
        <f>SUM(D21:D26)</f>
        <v>45986210970</v>
      </c>
      <c r="E20" s="59">
        <f>SUM(E21:E26)</f>
        <v>42160116007</v>
      </c>
    </row>
    <row r="21" spans="1:5" ht="15" customHeight="1">
      <c r="A21" s="28" t="s">
        <v>15</v>
      </c>
      <c r="B21" s="21">
        <v>131</v>
      </c>
      <c r="C21" s="21"/>
      <c r="D21" s="55">
        <v>34391167957</v>
      </c>
      <c r="E21" s="55">
        <f>34125046347-580878000</f>
        <v>33544168347</v>
      </c>
    </row>
    <row r="22" spans="1:5" ht="15" customHeight="1">
      <c r="A22" s="28" t="s">
        <v>16</v>
      </c>
      <c r="B22" s="21">
        <v>132</v>
      </c>
      <c r="C22" s="27"/>
      <c r="D22" s="55">
        <v>11931857693</v>
      </c>
      <c r="E22" s="55">
        <v>8471813030</v>
      </c>
    </row>
    <row r="23" spans="1:5" ht="15" customHeight="1">
      <c r="A23" s="28" t="s">
        <v>81</v>
      </c>
      <c r="B23" s="21">
        <v>133</v>
      </c>
      <c r="C23" s="21"/>
      <c r="D23" s="55">
        <v>0</v>
      </c>
      <c r="E23" s="55">
        <v>0</v>
      </c>
    </row>
    <row r="24" spans="1:5" ht="15" customHeight="1">
      <c r="A24" s="28" t="s">
        <v>17</v>
      </c>
      <c r="B24" s="21">
        <v>134</v>
      </c>
      <c r="C24" s="27"/>
      <c r="D24" s="55">
        <v>0</v>
      </c>
      <c r="E24" s="55">
        <v>0</v>
      </c>
    </row>
    <row r="25" spans="1:5" ht="15" customHeight="1">
      <c r="A25" s="28" t="s">
        <v>18</v>
      </c>
      <c r="B25" s="21">
        <v>135</v>
      </c>
      <c r="C25" s="21" t="s">
        <v>106</v>
      </c>
      <c r="D25" s="55">
        <f>176084180</f>
        <v>176084180</v>
      </c>
      <c r="E25" s="73">
        <v>305873410</v>
      </c>
    </row>
    <row r="26" spans="1:5" ht="15" customHeight="1">
      <c r="A26" s="28" t="s">
        <v>82</v>
      </c>
      <c r="B26" s="21">
        <v>139</v>
      </c>
      <c r="C26" s="21"/>
      <c r="D26" s="62">
        <v>-512898860</v>
      </c>
      <c r="E26" s="113">
        <f>-136208577-25530203</f>
        <v>-161738780</v>
      </c>
    </row>
    <row r="27" spans="1:5" ht="15" customHeight="1">
      <c r="A27" s="26" t="s">
        <v>19</v>
      </c>
      <c r="B27" s="18">
        <v>140</v>
      </c>
      <c r="C27" s="27"/>
      <c r="D27" s="72">
        <f>D28+D29</f>
        <v>14992163432</v>
      </c>
      <c r="E27" s="72">
        <f>E28+E29</f>
        <v>14475716472</v>
      </c>
    </row>
    <row r="28" spans="1:5" ht="15" customHeight="1">
      <c r="A28" s="28" t="s">
        <v>20</v>
      </c>
      <c r="B28" s="21">
        <v>141</v>
      </c>
      <c r="C28" s="21" t="s">
        <v>107</v>
      </c>
      <c r="D28" s="55">
        <v>14992163432</v>
      </c>
      <c r="E28" s="55">
        <v>14475716472</v>
      </c>
    </row>
    <row r="29" spans="1:5" ht="15" customHeight="1">
      <c r="A29" s="28" t="s">
        <v>21</v>
      </c>
      <c r="B29" s="21">
        <v>149</v>
      </c>
      <c r="C29" s="27"/>
      <c r="D29" s="60">
        <v>0</v>
      </c>
      <c r="E29" s="60">
        <v>0</v>
      </c>
    </row>
    <row r="30" spans="1:5" ht="15" customHeight="1">
      <c r="A30" s="26" t="s">
        <v>22</v>
      </c>
      <c r="B30" s="18">
        <v>150</v>
      </c>
      <c r="C30" s="27"/>
      <c r="D30" s="59">
        <f>D31+D32+D34+D33</f>
        <v>2194171248</v>
      </c>
      <c r="E30" s="59">
        <f>E31+E32+E34+E33</f>
        <v>2208920566</v>
      </c>
    </row>
    <row r="31" spans="1:5" ht="15" customHeight="1">
      <c r="A31" s="28" t="s">
        <v>23</v>
      </c>
      <c r="B31" s="21">
        <v>151</v>
      </c>
      <c r="C31" s="27"/>
      <c r="D31" s="55">
        <v>546299432</v>
      </c>
      <c r="E31" s="55">
        <f>616725505-127311150</f>
        <v>489414355</v>
      </c>
    </row>
    <row r="32" spans="1:5" ht="15" customHeight="1">
      <c r="A32" s="28" t="s">
        <v>83</v>
      </c>
      <c r="B32" s="21">
        <v>152</v>
      </c>
      <c r="C32" s="21"/>
      <c r="D32" s="55">
        <v>829143216</v>
      </c>
      <c r="E32" s="55">
        <v>1000015810</v>
      </c>
    </row>
    <row r="33" spans="1:5" ht="15" customHeight="1">
      <c r="A33" s="28" t="s">
        <v>84</v>
      </c>
      <c r="B33" s="21">
        <v>154</v>
      </c>
      <c r="C33" s="21" t="s">
        <v>108</v>
      </c>
      <c r="D33" s="55">
        <v>263276328</v>
      </c>
      <c r="E33" s="73">
        <v>0</v>
      </c>
    </row>
    <row r="34" spans="1:5" ht="15" customHeight="1">
      <c r="A34" s="28" t="s">
        <v>85</v>
      </c>
      <c r="B34" s="21">
        <v>158</v>
      </c>
      <c r="C34" s="27"/>
      <c r="D34" s="73">
        <v>555452272</v>
      </c>
      <c r="E34" s="73">
        <f>592179251+127311150</f>
        <v>719490401</v>
      </c>
    </row>
    <row r="35" spans="1:3" ht="2.25" customHeight="1">
      <c r="A35" s="29"/>
      <c r="B35" s="31"/>
      <c r="C35" s="52"/>
    </row>
    <row r="36" spans="1:5" ht="15.75">
      <c r="A36" s="26" t="s">
        <v>24</v>
      </c>
      <c r="B36" s="32">
        <v>200</v>
      </c>
      <c r="C36" s="52"/>
      <c r="D36" s="93">
        <f>D38+D44+D56+D59+D64</f>
        <v>58350188367</v>
      </c>
      <c r="E36" s="93">
        <f>E38+E44+E56+E59+E64</f>
        <v>58752881796</v>
      </c>
    </row>
    <row r="37" spans="1:5" ht="15.75">
      <c r="A37" s="30" t="s">
        <v>25</v>
      </c>
      <c r="B37" s="33"/>
      <c r="C37" s="52"/>
      <c r="D37" s="94"/>
      <c r="E37" s="94"/>
    </row>
    <row r="38" spans="1:5" ht="15.75">
      <c r="A38" s="26" t="s">
        <v>26</v>
      </c>
      <c r="B38" s="18">
        <v>210</v>
      </c>
      <c r="C38" s="27"/>
      <c r="D38" s="53"/>
      <c r="E38" s="53"/>
    </row>
    <row r="39" spans="1:5" ht="15.75">
      <c r="A39" s="28" t="s">
        <v>27</v>
      </c>
      <c r="B39" s="21">
        <v>211</v>
      </c>
      <c r="C39" s="21"/>
      <c r="D39" s="55">
        <v>0</v>
      </c>
      <c r="E39" s="55">
        <v>0</v>
      </c>
    </row>
    <row r="40" spans="1:5" ht="15.75">
      <c r="A40" s="28" t="s">
        <v>86</v>
      </c>
      <c r="B40" s="21">
        <v>212</v>
      </c>
      <c r="C40" s="21"/>
      <c r="D40" s="55"/>
      <c r="E40" s="55"/>
    </row>
    <row r="41" spans="1:5" ht="15.75">
      <c r="A41" s="28" t="s">
        <v>87</v>
      </c>
      <c r="B41" s="21">
        <v>213</v>
      </c>
      <c r="C41" s="27" t="s">
        <v>109</v>
      </c>
      <c r="D41" s="55">
        <v>0</v>
      </c>
      <c r="E41" s="55">
        <v>0</v>
      </c>
    </row>
    <row r="42" spans="1:5" ht="15.75">
      <c r="A42" s="28" t="s">
        <v>88</v>
      </c>
      <c r="B42" s="21">
        <v>218</v>
      </c>
      <c r="C42" s="27" t="s">
        <v>110</v>
      </c>
      <c r="D42" s="55">
        <v>0</v>
      </c>
      <c r="E42" s="55">
        <v>0</v>
      </c>
    </row>
    <row r="43" spans="1:5" ht="15.75">
      <c r="A43" s="28" t="s">
        <v>89</v>
      </c>
      <c r="B43" s="21">
        <v>219</v>
      </c>
      <c r="C43" s="27"/>
      <c r="D43" s="60">
        <v>0</v>
      </c>
      <c r="E43" s="60">
        <v>0</v>
      </c>
    </row>
    <row r="44" spans="1:5" ht="15.75">
      <c r="A44" s="26" t="s">
        <v>28</v>
      </c>
      <c r="B44" s="18">
        <v>220</v>
      </c>
      <c r="C44" s="27"/>
      <c r="D44" s="59">
        <f>D45+D48+D51+D54</f>
        <v>58179150862</v>
      </c>
      <c r="E44" s="59">
        <f>E45+E48+E51+E54</f>
        <v>58524831789</v>
      </c>
    </row>
    <row r="45" spans="1:5" ht="15.75">
      <c r="A45" s="28" t="s">
        <v>29</v>
      </c>
      <c r="B45" s="21">
        <v>221</v>
      </c>
      <c r="C45" s="21" t="s">
        <v>111</v>
      </c>
      <c r="D45" s="58">
        <f>D46+D47</f>
        <v>50543152588</v>
      </c>
      <c r="E45" s="58">
        <f>E46+E47</f>
        <v>51847585363</v>
      </c>
    </row>
    <row r="46" spans="1:5" ht="15.75">
      <c r="A46" s="28" t="s">
        <v>30</v>
      </c>
      <c r="B46" s="21">
        <v>222</v>
      </c>
      <c r="C46" s="27"/>
      <c r="D46" s="55">
        <v>77460085216</v>
      </c>
      <c r="E46" s="55">
        <v>77333373846</v>
      </c>
    </row>
    <row r="47" spans="1:5" ht="15.75">
      <c r="A47" s="28" t="s">
        <v>31</v>
      </c>
      <c r="B47" s="21">
        <v>223</v>
      </c>
      <c r="C47" s="27"/>
      <c r="D47" s="62">
        <v>-26916932628</v>
      </c>
      <c r="E47" s="62">
        <v>-25485788483</v>
      </c>
    </row>
    <row r="48" spans="1:5" ht="15.75">
      <c r="A48" s="28" t="s">
        <v>32</v>
      </c>
      <c r="B48" s="21">
        <v>224</v>
      </c>
      <c r="C48" s="21" t="s">
        <v>112</v>
      </c>
      <c r="D48" s="58">
        <f>D49+D50</f>
        <v>0</v>
      </c>
      <c r="E48" s="58">
        <f>E49+E50</f>
        <v>0</v>
      </c>
    </row>
    <row r="49" spans="1:5" ht="15.75">
      <c r="A49" s="28" t="s">
        <v>30</v>
      </c>
      <c r="B49" s="21">
        <v>225</v>
      </c>
      <c r="C49" s="27"/>
      <c r="D49" s="55">
        <v>0</v>
      </c>
      <c r="E49" s="55">
        <v>0</v>
      </c>
    </row>
    <row r="50" spans="1:5" ht="15.75">
      <c r="A50" s="28" t="s">
        <v>31</v>
      </c>
      <c r="B50" s="21">
        <v>226</v>
      </c>
      <c r="C50" s="27"/>
      <c r="D50" s="62">
        <v>0</v>
      </c>
      <c r="E50" s="62">
        <v>0</v>
      </c>
    </row>
    <row r="51" spans="1:5" ht="15.75">
      <c r="A51" s="28" t="s">
        <v>33</v>
      </c>
      <c r="B51" s="21">
        <v>227</v>
      </c>
      <c r="C51" s="21" t="s">
        <v>113</v>
      </c>
      <c r="D51" s="58">
        <f>D52+D53</f>
        <v>5671797704</v>
      </c>
      <c r="E51" s="58">
        <f>E52+E53</f>
        <v>6032264451</v>
      </c>
    </row>
    <row r="52" spans="1:5" ht="15.75">
      <c r="A52" s="28" t="s">
        <v>30</v>
      </c>
      <c r="B52" s="21">
        <v>228</v>
      </c>
      <c r="C52" s="27"/>
      <c r="D52" s="55">
        <v>9029845662</v>
      </c>
      <c r="E52" s="55">
        <v>9029845662</v>
      </c>
    </row>
    <row r="53" spans="1:5" ht="15.75">
      <c r="A53" s="28" t="s">
        <v>31</v>
      </c>
      <c r="B53" s="21">
        <v>229</v>
      </c>
      <c r="C53" s="27"/>
      <c r="D53" s="62">
        <v>-3358047958</v>
      </c>
      <c r="E53" s="62">
        <v>-2997581211</v>
      </c>
    </row>
    <row r="54" spans="1:5" ht="15.75">
      <c r="A54" s="28" t="s">
        <v>34</v>
      </c>
      <c r="B54" s="21">
        <v>230</v>
      </c>
      <c r="C54" s="21" t="s">
        <v>114</v>
      </c>
      <c r="D54" s="55">
        <v>1964200570</v>
      </c>
      <c r="E54" s="55">
        <v>644981975</v>
      </c>
    </row>
    <row r="55" spans="1:5" ht="3" customHeight="1">
      <c r="A55" s="28"/>
      <c r="B55" s="21"/>
      <c r="C55" s="21"/>
      <c r="D55" s="55"/>
      <c r="E55" s="55"/>
    </row>
    <row r="56" spans="1:5" ht="15.75">
      <c r="A56" s="26" t="s">
        <v>35</v>
      </c>
      <c r="B56" s="18">
        <v>240</v>
      </c>
      <c r="C56" s="18" t="s">
        <v>115</v>
      </c>
      <c r="D56" s="63">
        <f>D57+D58</f>
        <v>0</v>
      </c>
      <c r="E56" s="63">
        <f>E57+E58</f>
        <v>0</v>
      </c>
    </row>
    <row r="57" spans="1:5" ht="15.75">
      <c r="A57" s="28" t="s">
        <v>30</v>
      </c>
      <c r="B57" s="21">
        <v>241</v>
      </c>
      <c r="C57" s="27"/>
      <c r="D57" s="55">
        <v>0</v>
      </c>
      <c r="E57" s="55">
        <v>0</v>
      </c>
    </row>
    <row r="58" spans="1:5" ht="15.75">
      <c r="A58" s="28" t="s">
        <v>31</v>
      </c>
      <c r="B58" s="21">
        <v>242</v>
      </c>
      <c r="C58" s="27"/>
      <c r="D58" s="60">
        <v>0</v>
      </c>
      <c r="E58" s="60">
        <v>0</v>
      </c>
    </row>
    <row r="59" spans="1:5" ht="15.75">
      <c r="A59" s="26" t="s">
        <v>36</v>
      </c>
      <c r="B59" s="18">
        <v>250</v>
      </c>
      <c r="C59" s="18"/>
      <c r="D59" s="59">
        <f>D60+D61+D62+D63</f>
        <v>0</v>
      </c>
      <c r="E59" s="59">
        <f>E60+E61+E62+E63</f>
        <v>0</v>
      </c>
    </row>
    <row r="60" spans="1:5" ht="15.75">
      <c r="A60" s="28" t="s">
        <v>37</v>
      </c>
      <c r="B60" s="21">
        <v>251</v>
      </c>
      <c r="C60" s="27"/>
      <c r="D60" s="57">
        <v>0</v>
      </c>
      <c r="E60" s="57">
        <v>0</v>
      </c>
    </row>
    <row r="61" spans="1:5" ht="15.75">
      <c r="A61" s="28" t="s">
        <v>38</v>
      </c>
      <c r="B61" s="21">
        <v>252</v>
      </c>
      <c r="C61" s="27"/>
      <c r="D61" s="57">
        <v>0</v>
      </c>
      <c r="E61" s="57">
        <v>0</v>
      </c>
    </row>
    <row r="62" spans="1:5" ht="15.75">
      <c r="A62" s="28" t="s">
        <v>39</v>
      </c>
      <c r="B62" s="21">
        <v>258</v>
      </c>
      <c r="C62" s="27" t="s">
        <v>116</v>
      </c>
      <c r="D62" s="55">
        <v>0</v>
      </c>
      <c r="E62" s="55">
        <v>0</v>
      </c>
    </row>
    <row r="63" spans="1:5" ht="15.75">
      <c r="A63" s="28" t="s">
        <v>90</v>
      </c>
      <c r="B63" s="21">
        <v>259</v>
      </c>
      <c r="C63" s="27"/>
      <c r="D63" s="60">
        <v>0</v>
      </c>
      <c r="E63" s="60">
        <v>0</v>
      </c>
    </row>
    <row r="64" spans="1:5" ht="15.75">
      <c r="A64" s="26" t="s">
        <v>40</v>
      </c>
      <c r="B64" s="18">
        <v>260</v>
      </c>
      <c r="C64" s="27"/>
      <c r="D64" s="63">
        <f>D65+D66+D67</f>
        <v>171037505</v>
      </c>
      <c r="E64" s="63">
        <f>E65+E66+E67</f>
        <v>228050007</v>
      </c>
    </row>
    <row r="65" spans="1:5" ht="15.75">
      <c r="A65" s="28" t="s">
        <v>41</v>
      </c>
      <c r="B65" s="21">
        <v>261</v>
      </c>
      <c r="C65" s="21" t="s">
        <v>117</v>
      </c>
      <c r="D65" s="55">
        <v>171037505</v>
      </c>
      <c r="E65" s="55">
        <v>228050007</v>
      </c>
    </row>
    <row r="66" spans="1:5" ht="15.75">
      <c r="A66" s="34" t="s">
        <v>42</v>
      </c>
      <c r="B66" s="21">
        <v>262</v>
      </c>
      <c r="C66" s="21" t="s">
        <v>118</v>
      </c>
      <c r="D66" s="68">
        <v>0</v>
      </c>
      <c r="E66" s="68">
        <v>0</v>
      </c>
    </row>
    <row r="67" spans="1:5" ht="15.75">
      <c r="A67" s="35" t="s">
        <v>43</v>
      </c>
      <c r="B67" s="36">
        <v>268</v>
      </c>
      <c r="C67" s="19"/>
      <c r="D67" s="69">
        <v>0</v>
      </c>
      <c r="E67" s="69">
        <v>0</v>
      </c>
    </row>
    <row r="68" spans="1:5" ht="17.25">
      <c r="A68" s="37" t="s">
        <v>149</v>
      </c>
      <c r="B68" s="25">
        <v>270</v>
      </c>
      <c r="C68" s="51"/>
      <c r="D68" s="75">
        <f>D36+D13</f>
        <v>130184118740</v>
      </c>
      <c r="E68" s="75">
        <f>E36+E13</f>
        <v>127725940496</v>
      </c>
    </row>
    <row r="69" spans="1:5" ht="2.25" customHeight="1" thickBot="1">
      <c r="A69" s="38"/>
      <c r="B69" s="39"/>
      <c r="C69" s="39"/>
      <c r="D69" s="56"/>
      <c r="E69" s="112"/>
    </row>
    <row r="70" spans="1:5" ht="4.5" customHeight="1" thickBot="1" thickTop="1">
      <c r="A70" s="14"/>
      <c r="E70" s="108"/>
    </row>
    <row r="71" spans="1:5" ht="14.25" customHeight="1" thickBot="1" thickTop="1">
      <c r="A71" s="41">
        <v>1</v>
      </c>
      <c r="B71" s="42">
        <v>2</v>
      </c>
      <c r="C71" s="42">
        <v>3</v>
      </c>
      <c r="D71" s="42">
        <v>4</v>
      </c>
      <c r="E71" s="106">
        <v>4</v>
      </c>
    </row>
    <row r="72" spans="1:5" ht="15.75">
      <c r="A72" s="43" t="s">
        <v>44</v>
      </c>
      <c r="B72" s="19"/>
      <c r="C72" s="19"/>
      <c r="D72" s="19"/>
      <c r="E72" s="107"/>
    </row>
    <row r="73" spans="1:5" ht="17.25">
      <c r="A73" s="23" t="s">
        <v>150</v>
      </c>
      <c r="B73" s="25">
        <v>300</v>
      </c>
      <c r="C73" s="51"/>
      <c r="D73" s="85">
        <f>D74+D86</f>
        <v>14158860774</v>
      </c>
      <c r="E73" s="85">
        <f>E74+E86</f>
        <v>18986120602</v>
      </c>
    </row>
    <row r="74" spans="1:5" ht="15.75">
      <c r="A74" s="26" t="s">
        <v>45</v>
      </c>
      <c r="B74" s="18">
        <v>310</v>
      </c>
      <c r="C74" s="27"/>
      <c r="D74" s="63">
        <f>SUM(D75:D85)</f>
        <v>14158860774</v>
      </c>
      <c r="E74" s="63">
        <f>SUM(E75:E85)</f>
        <v>18986120602</v>
      </c>
    </row>
    <row r="75" spans="1:5" ht="15.75">
      <c r="A75" s="28" t="s">
        <v>46</v>
      </c>
      <c r="B75" s="21">
        <v>311</v>
      </c>
      <c r="C75" s="21" t="s">
        <v>119</v>
      </c>
      <c r="D75" s="55">
        <v>0</v>
      </c>
      <c r="E75" s="55">
        <v>0</v>
      </c>
    </row>
    <row r="76" spans="1:5" ht="15.75">
      <c r="A76" s="28" t="s">
        <v>47</v>
      </c>
      <c r="B76" s="21">
        <v>312</v>
      </c>
      <c r="C76" s="21"/>
      <c r="D76" s="55">
        <v>4273503985</v>
      </c>
      <c r="E76" s="55">
        <f>7156445192-65108328</f>
        <v>7091336864</v>
      </c>
    </row>
    <row r="77" spans="1:5" ht="15.75">
      <c r="A77" s="28" t="s">
        <v>48</v>
      </c>
      <c r="B77" s="21">
        <v>313</v>
      </c>
      <c r="C77" s="21"/>
      <c r="D77" s="55">
        <v>871878947</v>
      </c>
      <c r="E77" s="55">
        <v>897932079</v>
      </c>
    </row>
    <row r="78" spans="1:5" ht="15.75">
      <c r="A78" s="28" t="s">
        <v>49</v>
      </c>
      <c r="B78" s="21">
        <v>314</v>
      </c>
      <c r="C78" s="21" t="s">
        <v>120</v>
      </c>
      <c r="D78" s="55">
        <v>5704275</v>
      </c>
      <c r="E78" s="55">
        <f>451117294-196634423</f>
        <v>254482871</v>
      </c>
    </row>
    <row r="79" spans="1:5" ht="15.75">
      <c r="A79" s="28" t="s">
        <v>50</v>
      </c>
      <c r="B79" s="21">
        <v>315</v>
      </c>
      <c r="C79" s="27"/>
      <c r="D79" s="55">
        <v>0</v>
      </c>
      <c r="E79" s="55">
        <v>740524307</v>
      </c>
    </row>
    <row r="80" spans="1:5" ht="15.75">
      <c r="A80" s="28" t="s">
        <v>51</v>
      </c>
      <c r="B80" s="21">
        <v>316</v>
      </c>
      <c r="C80" s="21" t="s">
        <v>121</v>
      </c>
      <c r="D80" s="55">
        <v>0</v>
      </c>
      <c r="E80" s="55">
        <v>0</v>
      </c>
    </row>
    <row r="81" spans="1:5" ht="15.75">
      <c r="A81" s="28" t="s">
        <v>52</v>
      </c>
      <c r="B81" s="21">
        <v>317</v>
      </c>
      <c r="C81" s="27"/>
      <c r="D81" s="55">
        <v>0</v>
      </c>
      <c r="E81" s="55">
        <v>0</v>
      </c>
    </row>
    <row r="82" spans="1:5" ht="15.75">
      <c r="A82" s="28" t="s">
        <v>53</v>
      </c>
      <c r="B82" s="21">
        <v>318</v>
      </c>
      <c r="C82" s="27"/>
      <c r="D82" s="55">
        <v>0</v>
      </c>
      <c r="E82" s="55">
        <v>0</v>
      </c>
    </row>
    <row r="83" spans="1:5" ht="15.75">
      <c r="A83" s="28" t="s">
        <v>91</v>
      </c>
      <c r="B83" s="21">
        <v>319</v>
      </c>
      <c r="C83" s="21" t="s">
        <v>122</v>
      </c>
      <c r="D83" s="55">
        <f>231523407+265481242-169842244-3435101</f>
        <v>323727304</v>
      </c>
      <c r="E83" s="73">
        <v>559742614</v>
      </c>
    </row>
    <row r="84" spans="1:5" ht="15.75">
      <c r="A84" s="28" t="s">
        <v>92</v>
      </c>
      <c r="B84" s="21">
        <v>320</v>
      </c>
      <c r="C84" s="21"/>
      <c r="D84" s="55"/>
      <c r="E84" s="55"/>
    </row>
    <row r="85" spans="1:5" ht="15.75">
      <c r="A85" s="28" t="s">
        <v>146</v>
      </c>
      <c r="B85" s="21">
        <v>323</v>
      </c>
      <c r="C85" s="27"/>
      <c r="D85" s="55">
        <v>8684046263</v>
      </c>
      <c r="E85" s="55">
        <v>9442101867</v>
      </c>
    </row>
    <row r="86" spans="1:5" ht="15.75">
      <c r="A86" s="26" t="s">
        <v>54</v>
      </c>
      <c r="B86" s="18">
        <v>330</v>
      </c>
      <c r="C86" s="27"/>
      <c r="D86" s="63">
        <f>SUM(D87:D93)</f>
        <v>0</v>
      </c>
      <c r="E86" s="63">
        <f>SUM(E87:E93)</f>
        <v>0</v>
      </c>
    </row>
    <row r="87" spans="1:5" ht="15" customHeight="1">
      <c r="A87" s="28" t="s">
        <v>55</v>
      </c>
      <c r="B87" s="21">
        <v>331</v>
      </c>
      <c r="C87" s="27"/>
      <c r="D87" s="55">
        <v>0</v>
      </c>
      <c r="E87" s="55">
        <v>0</v>
      </c>
    </row>
    <row r="88" spans="1:5" ht="15" customHeight="1">
      <c r="A88" s="28" t="s">
        <v>56</v>
      </c>
      <c r="B88" s="21">
        <v>332</v>
      </c>
      <c r="C88" s="21" t="s">
        <v>123</v>
      </c>
      <c r="D88" s="55">
        <v>0</v>
      </c>
      <c r="E88" s="55">
        <v>0</v>
      </c>
    </row>
    <row r="89" spans="1:5" ht="15" customHeight="1">
      <c r="A89" s="28" t="s">
        <v>57</v>
      </c>
      <c r="B89" s="21">
        <v>333</v>
      </c>
      <c r="C89" s="27"/>
      <c r="D89" s="73">
        <v>0</v>
      </c>
      <c r="E89" s="73">
        <v>0</v>
      </c>
    </row>
    <row r="90" spans="1:5" ht="15" customHeight="1">
      <c r="A90" s="28" t="s">
        <v>58</v>
      </c>
      <c r="B90" s="21">
        <v>334</v>
      </c>
      <c r="C90" s="21" t="s">
        <v>124</v>
      </c>
      <c r="D90" s="55">
        <v>0</v>
      </c>
      <c r="E90" s="55">
        <v>0</v>
      </c>
    </row>
    <row r="91" spans="1:5" ht="15" customHeight="1">
      <c r="A91" s="28" t="s">
        <v>59</v>
      </c>
      <c r="B91" s="21">
        <v>335</v>
      </c>
      <c r="C91" s="21" t="s">
        <v>118</v>
      </c>
      <c r="D91" s="55">
        <v>0</v>
      </c>
      <c r="E91" s="55">
        <v>0</v>
      </c>
    </row>
    <row r="92" spans="1:5" ht="15" customHeight="1">
      <c r="A92" s="28" t="s">
        <v>93</v>
      </c>
      <c r="B92" s="21">
        <v>336</v>
      </c>
      <c r="C92" s="21"/>
      <c r="D92" s="55">
        <v>0</v>
      </c>
      <c r="E92" s="55">
        <v>0</v>
      </c>
    </row>
    <row r="93" spans="1:5" ht="15" customHeight="1">
      <c r="A93" s="28" t="s">
        <v>94</v>
      </c>
      <c r="B93" s="21">
        <v>337</v>
      </c>
      <c r="C93" s="52"/>
      <c r="D93" s="78"/>
      <c r="E93" s="78"/>
    </row>
    <row r="94" spans="1:5" ht="15.75">
      <c r="A94" s="26" t="s">
        <v>60</v>
      </c>
      <c r="B94" s="18">
        <v>400</v>
      </c>
      <c r="C94" s="52"/>
      <c r="D94" s="78">
        <f>D95+D107</f>
        <v>116025257966</v>
      </c>
      <c r="E94" s="78">
        <f>E95+E107</f>
        <v>108739819894</v>
      </c>
    </row>
    <row r="95" spans="1:5" ht="15.75">
      <c r="A95" s="26" t="s">
        <v>61</v>
      </c>
      <c r="B95" s="18">
        <v>410</v>
      </c>
      <c r="C95" s="27" t="s">
        <v>125</v>
      </c>
      <c r="D95" s="61">
        <f>D96+D97+D99+D100+D101+D102+D103+D104+D105+D98</f>
        <v>116025257966</v>
      </c>
      <c r="E95" s="61">
        <f>E96+E97+E99+E100+E101+E102+E103+E104+E105+E98</f>
        <v>108739819894</v>
      </c>
    </row>
    <row r="96" spans="1:5" ht="15" customHeight="1">
      <c r="A96" s="28" t="s">
        <v>62</v>
      </c>
      <c r="B96" s="21">
        <v>411</v>
      </c>
      <c r="C96" s="21"/>
      <c r="D96" s="55">
        <v>71475800000</v>
      </c>
      <c r="E96" s="55">
        <v>71475800000</v>
      </c>
    </row>
    <row r="97" spans="1:5" ht="15" customHeight="1">
      <c r="A97" s="28" t="s">
        <v>63</v>
      </c>
      <c r="B97" s="21">
        <v>412</v>
      </c>
      <c r="C97" s="27"/>
      <c r="D97" s="55">
        <v>0</v>
      </c>
      <c r="E97" s="55">
        <v>0</v>
      </c>
    </row>
    <row r="98" spans="1:5" ht="15" customHeight="1">
      <c r="A98" s="28" t="s">
        <v>95</v>
      </c>
      <c r="B98" s="21">
        <v>413</v>
      </c>
      <c r="C98" s="27"/>
      <c r="D98" s="55">
        <v>291290</v>
      </c>
      <c r="E98" s="55">
        <v>291290</v>
      </c>
    </row>
    <row r="99" spans="1:5" ht="15" customHeight="1">
      <c r="A99" s="28" t="s">
        <v>96</v>
      </c>
      <c r="B99" s="21">
        <v>414</v>
      </c>
      <c r="C99" s="27"/>
      <c r="D99" s="60">
        <v>0</v>
      </c>
      <c r="E99" s="60">
        <v>0</v>
      </c>
    </row>
    <row r="100" spans="1:5" ht="15" customHeight="1">
      <c r="A100" s="28" t="s">
        <v>97</v>
      </c>
      <c r="B100" s="21">
        <v>415</v>
      </c>
      <c r="C100" s="27"/>
      <c r="D100" s="55">
        <v>0</v>
      </c>
      <c r="E100" s="55">
        <v>0</v>
      </c>
    </row>
    <row r="101" spans="1:5" ht="15" customHeight="1">
      <c r="A101" s="28" t="s">
        <v>98</v>
      </c>
      <c r="B101" s="21">
        <v>416</v>
      </c>
      <c r="C101" s="27"/>
      <c r="D101" s="55">
        <v>0</v>
      </c>
      <c r="E101" s="55">
        <v>0</v>
      </c>
    </row>
    <row r="102" spans="1:5" ht="15" customHeight="1">
      <c r="A102" s="28" t="s">
        <v>99</v>
      </c>
      <c r="B102" s="21">
        <v>417</v>
      </c>
      <c r="C102" s="71"/>
      <c r="D102" s="55">
        <v>6826543650</v>
      </c>
      <c r="E102" s="55">
        <v>6826543650</v>
      </c>
    </row>
    <row r="103" spans="1:5" ht="15" customHeight="1">
      <c r="A103" s="28" t="s">
        <v>100</v>
      </c>
      <c r="B103" s="21">
        <v>418</v>
      </c>
      <c r="C103" s="71"/>
      <c r="D103" s="55">
        <v>6889309716</v>
      </c>
      <c r="E103" s="55">
        <v>6889309716</v>
      </c>
    </row>
    <row r="104" spans="1:5" ht="15" customHeight="1">
      <c r="A104" s="28" t="s">
        <v>101</v>
      </c>
      <c r="B104" s="21">
        <v>419</v>
      </c>
      <c r="C104" s="71"/>
      <c r="D104" s="55">
        <v>0</v>
      </c>
      <c r="E104" s="55">
        <v>0</v>
      </c>
    </row>
    <row r="105" spans="1:5" ht="15" customHeight="1">
      <c r="A105" s="28" t="s">
        <v>102</v>
      </c>
      <c r="B105" s="21">
        <v>420</v>
      </c>
      <c r="C105" s="27"/>
      <c r="D105" s="55">
        <v>30833313310</v>
      </c>
      <c r="E105" s="55">
        <f>23248029835+299845403</f>
        <v>23547875238</v>
      </c>
    </row>
    <row r="106" spans="1:5" ht="15" customHeight="1">
      <c r="A106" s="28" t="s">
        <v>103</v>
      </c>
      <c r="B106" s="21">
        <v>421</v>
      </c>
      <c r="C106" s="27"/>
      <c r="D106" s="55"/>
      <c r="E106" s="55"/>
    </row>
    <row r="107" spans="1:5" ht="15" customHeight="1">
      <c r="A107" s="26" t="s">
        <v>64</v>
      </c>
      <c r="B107" s="18">
        <v>430</v>
      </c>
      <c r="C107" s="27"/>
      <c r="D107" s="59">
        <f>D109+D110</f>
        <v>0</v>
      </c>
      <c r="E107" s="59">
        <f>E108+E109</f>
        <v>0</v>
      </c>
    </row>
    <row r="108" spans="1:5" ht="15" customHeight="1">
      <c r="A108" s="28" t="s">
        <v>154</v>
      </c>
      <c r="B108" s="18"/>
      <c r="C108" s="27"/>
      <c r="D108" s="59"/>
      <c r="E108" s="55">
        <v>0</v>
      </c>
    </row>
    <row r="109" spans="1:5" ht="15" customHeight="1">
      <c r="A109" s="28" t="s">
        <v>65</v>
      </c>
      <c r="B109" s="21">
        <v>432</v>
      </c>
      <c r="C109" s="21" t="s">
        <v>126</v>
      </c>
      <c r="D109" s="55">
        <v>0</v>
      </c>
      <c r="E109" s="55">
        <v>0</v>
      </c>
    </row>
    <row r="110" spans="1:5" ht="15" customHeight="1">
      <c r="A110" s="44" t="s">
        <v>66</v>
      </c>
      <c r="B110" s="36">
        <v>433</v>
      </c>
      <c r="C110" s="19"/>
      <c r="D110" s="64">
        <v>0</v>
      </c>
      <c r="E110" s="114"/>
    </row>
    <row r="111" spans="1:5" ht="18" thickBot="1">
      <c r="A111" s="91" t="s">
        <v>131</v>
      </c>
      <c r="B111" s="45">
        <v>440</v>
      </c>
      <c r="C111" s="86"/>
      <c r="D111" s="87">
        <f>D94+D73</f>
        <v>130184118740</v>
      </c>
      <c r="E111" s="115">
        <f>E95+E73</f>
        <v>127725940496</v>
      </c>
    </row>
    <row r="112" ht="13.5" thickTop="1">
      <c r="E112" s="116"/>
    </row>
    <row r="113" spans="1:5" ht="18.75">
      <c r="A113" s="3" t="s">
        <v>67</v>
      </c>
      <c r="B113" s="3"/>
      <c r="C113" s="3"/>
      <c r="D113" s="117">
        <f>D68-D111</f>
        <v>0</v>
      </c>
      <c r="E113" s="110"/>
    </row>
    <row r="114" spans="1:5" ht="16.5" thickBot="1">
      <c r="A114" s="40"/>
      <c r="E114" s="111"/>
    </row>
    <row r="115" spans="1:5" ht="16.5" customHeight="1" thickTop="1">
      <c r="A115" s="46" t="s">
        <v>68</v>
      </c>
      <c r="B115" s="103" t="s">
        <v>8</v>
      </c>
      <c r="C115" s="47"/>
      <c r="D115" s="47" t="s">
        <v>79</v>
      </c>
      <c r="E115" s="48" t="s">
        <v>147</v>
      </c>
    </row>
    <row r="116" spans="1:5" ht="15.75">
      <c r="A116" s="28" t="s">
        <v>69</v>
      </c>
      <c r="B116" s="104">
        <v>24</v>
      </c>
      <c r="C116" s="79"/>
      <c r="D116" s="65"/>
      <c r="E116" s="109"/>
    </row>
    <row r="117" spans="1:5" ht="15.75">
      <c r="A117" s="28" t="s">
        <v>70</v>
      </c>
      <c r="B117" s="80"/>
      <c r="C117" s="81"/>
      <c r="D117" s="53"/>
      <c r="E117" s="54"/>
    </row>
    <row r="118" spans="1:5" ht="15.75">
      <c r="A118" s="28" t="s">
        <v>71</v>
      </c>
      <c r="B118" s="74"/>
      <c r="C118" s="27"/>
      <c r="D118" s="53"/>
      <c r="E118" s="54"/>
    </row>
    <row r="119" spans="1:5" ht="15.75">
      <c r="A119" s="28" t="s">
        <v>72</v>
      </c>
      <c r="B119" s="74"/>
      <c r="C119" s="27"/>
      <c r="D119" s="53"/>
      <c r="E119" s="54"/>
    </row>
    <row r="120" spans="1:5" ht="15.75">
      <c r="A120" s="28" t="s">
        <v>73</v>
      </c>
      <c r="B120" s="74"/>
      <c r="C120" s="27"/>
      <c r="D120" s="100">
        <v>202506355</v>
      </c>
      <c r="E120" s="100">
        <v>202506355</v>
      </c>
    </row>
    <row r="121" spans="1:5" ht="15.75">
      <c r="A121" s="28" t="s">
        <v>74</v>
      </c>
      <c r="B121" s="74"/>
      <c r="C121" s="27"/>
      <c r="D121" s="101"/>
      <c r="E121" s="101"/>
    </row>
    <row r="122" spans="1:5" ht="15.75">
      <c r="A122" s="20" t="s">
        <v>75</v>
      </c>
      <c r="B122" s="74"/>
      <c r="C122" s="27"/>
      <c r="D122" s="101">
        <v>124075.14</v>
      </c>
      <c r="E122" s="101">
        <v>163108.24</v>
      </c>
    </row>
    <row r="123" spans="1:5" ht="15.75">
      <c r="A123" s="20" t="s">
        <v>76</v>
      </c>
      <c r="B123" s="74"/>
      <c r="C123" s="27"/>
      <c r="D123" s="101"/>
      <c r="E123" s="101"/>
    </row>
    <row r="124" spans="1:5" ht="15.75">
      <c r="A124" s="20" t="s">
        <v>77</v>
      </c>
      <c r="B124" s="74"/>
      <c r="C124" s="27"/>
      <c r="D124" s="101"/>
      <c r="E124" s="101"/>
    </row>
    <row r="125" spans="1:5" ht="15.75">
      <c r="A125" s="20" t="s">
        <v>134</v>
      </c>
      <c r="B125" s="74"/>
      <c r="C125" s="27"/>
      <c r="D125" s="101">
        <v>800</v>
      </c>
      <c r="E125" s="101">
        <v>800</v>
      </c>
    </row>
    <row r="126" spans="1:5" ht="15.75">
      <c r="A126" s="28" t="s">
        <v>128</v>
      </c>
      <c r="B126" s="74"/>
      <c r="C126" s="27"/>
      <c r="D126" s="53"/>
      <c r="E126" s="54"/>
    </row>
    <row r="127" spans="1:5" ht="16.5" thickBot="1">
      <c r="A127" s="76"/>
      <c r="B127" s="83"/>
      <c r="C127" s="84"/>
      <c r="D127" s="77"/>
      <c r="E127" s="66"/>
    </row>
    <row r="128" ht="15.75" thickTop="1">
      <c r="A128" s="49"/>
    </row>
    <row r="129" spans="3:4" ht="15.75">
      <c r="C129" s="82"/>
      <c r="D129" s="82" t="s">
        <v>151</v>
      </c>
    </row>
    <row r="130" ht="15.75">
      <c r="A130" s="50"/>
    </row>
    <row r="131" spans="1:5" ht="15.75" customHeight="1">
      <c r="A131" s="92" t="s">
        <v>132</v>
      </c>
      <c r="B131" s="339" t="s">
        <v>135</v>
      </c>
      <c r="C131" s="339"/>
      <c r="D131" s="339" t="s">
        <v>138</v>
      </c>
      <c r="E131" s="339"/>
    </row>
    <row r="132" spans="1:5" ht="15.75" customHeight="1">
      <c r="A132" s="13" t="s">
        <v>137</v>
      </c>
      <c r="B132" s="340" t="s">
        <v>136</v>
      </c>
      <c r="C132" s="340"/>
      <c r="D132" s="340" t="s">
        <v>133</v>
      </c>
      <c r="E132" s="340"/>
    </row>
    <row r="134" spans="1:7" ht="15.75">
      <c r="A134" s="346" t="s">
        <v>155</v>
      </c>
      <c r="B134" s="346"/>
      <c r="C134" s="346"/>
      <c r="E134" s="339" t="s">
        <v>156</v>
      </c>
      <c r="F134" s="339"/>
      <c r="G134" s="2"/>
    </row>
    <row r="135" spans="1:7" ht="15.75">
      <c r="A135" s="355" t="s">
        <v>157</v>
      </c>
      <c r="B135" s="355"/>
      <c r="C135" s="355"/>
      <c r="D135" s="355"/>
      <c r="E135" s="344" t="s">
        <v>158</v>
      </c>
      <c r="F135" s="344"/>
      <c r="G135" s="344"/>
    </row>
    <row r="136" spans="1:7" ht="18.75">
      <c r="A136" s="341" t="s">
        <v>159</v>
      </c>
      <c r="B136" s="341"/>
      <c r="C136" s="341"/>
      <c r="D136" s="341"/>
      <c r="E136" s="341"/>
      <c r="F136" s="341"/>
      <c r="G136" s="341"/>
    </row>
    <row r="137" spans="1:7" ht="15.75">
      <c r="A137" s="336" t="s">
        <v>160</v>
      </c>
      <c r="B137" s="336"/>
      <c r="C137" s="336"/>
      <c r="D137" s="336"/>
      <c r="E137" s="336"/>
      <c r="F137" s="336"/>
      <c r="G137" s="336"/>
    </row>
    <row r="138" spans="1:7" ht="16.5" thickBot="1">
      <c r="A138" s="122" t="s">
        <v>161</v>
      </c>
      <c r="C138" s="122" t="s">
        <v>162</v>
      </c>
      <c r="D138" s="342" t="s">
        <v>163</v>
      </c>
      <c r="E138" s="342"/>
      <c r="F138" s="342"/>
      <c r="G138" s="342"/>
    </row>
    <row r="139" spans="1:7" ht="15" thickTop="1">
      <c r="A139" s="123"/>
      <c r="B139" s="124" t="s">
        <v>164</v>
      </c>
      <c r="C139" s="124" t="s">
        <v>8</v>
      </c>
      <c r="D139" s="334" t="s">
        <v>165</v>
      </c>
      <c r="E139" s="343"/>
      <c r="F139" s="334" t="s">
        <v>166</v>
      </c>
      <c r="G139" s="335"/>
    </row>
    <row r="140" spans="1:7" ht="14.25">
      <c r="A140" s="125" t="s">
        <v>68</v>
      </c>
      <c r="B140" s="126"/>
      <c r="C140" s="126"/>
      <c r="D140" s="127"/>
      <c r="E140" s="128"/>
      <c r="F140" s="127"/>
      <c r="G140" s="129"/>
    </row>
    <row r="141" spans="1:7" ht="14.25">
      <c r="A141" s="130"/>
      <c r="B141" s="131" t="s">
        <v>7</v>
      </c>
      <c r="C141" s="126"/>
      <c r="D141" s="132" t="s">
        <v>167</v>
      </c>
      <c r="E141" s="132" t="s">
        <v>167</v>
      </c>
      <c r="F141" s="133" t="s">
        <v>167</v>
      </c>
      <c r="G141" s="134" t="s">
        <v>167</v>
      </c>
    </row>
    <row r="142" spans="1:7" ht="15">
      <c r="A142" s="135"/>
      <c r="B142" s="136"/>
      <c r="C142" s="137"/>
      <c r="D142" s="131" t="s">
        <v>168</v>
      </c>
      <c r="E142" s="138" t="s">
        <v>169</v>
      </c>
      <c r="F142" s="126" t="s">
        <v>168</v>
      </c>
      <c r="G142" s="139" t="s">
        <v>169</v>
      </c>
    </row>
    <row r="143" spans="1:7" ht="15">
      <c r="A143" s="140">
        <v>1</v>
      </c>
      <c r="B143" s="118">
        <v>2</v>
      </c>
      <c r="C143" s="118">
        <v>3</v>
      </c>
      <c r="D143" s="119">
        <v>4</v>
      </c>
      <c r="E143" s="141">
        <v>5</v>
      </c>
      <c r="F143" s="119">
        <v>6</v>
      </c>
      <c r="G143" s="142">
        <v>7</v>
      </c>
    </row>
    <row r="144" spans="1:7" ht="15">
      <c r="A144" s="143"/>
      <c r="B144" s="144"/>
      <c r="C144" s="145"/>
      <c r="D144" s="146"/>
      <c r="E144" s="146"/>
      <c r="F144" s="146"/>
      <c r="G144" s="147"/>
    </row>
    <row r="145" spans="1:7" ht="15">
      <c r="A145" s="148" t="s">
        <v>170</v>
      </c>
      <c r="B145" s="149" t="s">
        <v>171</v>
      </c>
      <c r="C145" s="150" t="s">
        <v>172</v>
      </c>
      <c r="D145" s="151">
        <v>53763271428</v>
      </c>
      <c r="E145" s="151">
        <v>38772487259</v>
      </c>
      <c r="F145" s="151">
        <v>53763271428</v>
      </c>
      <c r="G145" s="151">
        <v>38772487259</v>
      </c>
    </row>
    <row r="146" spans="1:7" ht="15">
      <c r="A146" s="148" t="s">
        <v>173</v>
      </c>
      <c r="B146" s="149" t="s">
        <v>174</v>
      </c>
      <c r="C146" s="150"/>
      <c r="D146" s="152">
        <v>5704275</v>
      </c>
      <c r="E146" s="152">
        <v>21308995</v>
      </c>
      <c r="F146" s="152">
        <v>5704275</v>
      </c>
      <c r="G146" s="152">
        <v>21308995</v>
      </c>
    </row>
    <row r="147" spans="1:7" ht="28.5">
      <c r="A147" s="148" t="s">
        <v>175</v>
      </c>
      <c r="B147" s="131">
        <v>10</v>
      </c>
      <c r="C147" s="131"/>
      <c r="D147" s="153">
        <f>D145-D146</f>
        <v>53757567153</v>
      </c>
      <c r="E147" s="153">
        <f>E145-E146</f>
        <v>38751178264</v>
      </c>
      <c r="F147" s="153">
        <f>F145-F146</f>
        <v>53757567153</v>
      </c>
      <c r="G147" s="153">
        <f>G145-G146</f>
        <v>38751178264</v>
      </c>
    </row>
    <row r="148" spans="1:7" ht="15">
      <c r="A148" s="148" t="s">
        <v>176</v>
      </c>
      <c r="B148" s="131">
        <v>11</v>
      </c>
      <c r="C148" s="150" t="s">
        <v>177</v>
      </c>
      <c r="D148" s="152">
        <v>42176721134</v>
      </c>
      <c r="E148" s="152">
        <v>30175990031</v>
      </c>
      <c r="F148" s="152">
        <v>42176721134</v>
      </c>
      <c r="G148" s="152">
        <v>30175990031</v>
      </c>
    </row>
    <row r="149" spans="1:7" ht="28.5">
      <c r="A149" s="148" t="s">
        <v>178</v>
      </c>
      <c r="B149" s="131">
        <v>20</v>
      </c>
      <c r="C149" s="154"/>
      <c r="D149" s="153">
        <f>D147-D148:D148</f>
        <v>11580846019</v>
      </c>
      <c r="E149" s="153">
        <f>E147-E148:E148</f>
        <v>8575188233</v>
      </c>
      <c r="F149" s="153">
        <f>F147-F148:F148</f>
        <v>11580846019</v>
      </c>
      <c r="G149" s="153">
        <f>G147-G148:G148</f>
        <v>8575188233</v>
      </c>
    </row>
    <row r="150" spans="1:7" ht="15">
      <c r="A150" s="148" t="s">
        <v>179</v>
      </c>
      <c r="B150" s="131">
        <v>21</v>
      </c>
      <c r="C150" s="150" t="s">
        <v>180</v>
      </c>
      <c r="D150" s="152">
        <v>67417029</v>
      </c>
      <c r="E150" s="152">
        <v>147915616</v>
      </c>
      <c r="F150" s="152">
        <v>67417029</v>
      </c>
      <c r="G150" s="152">
        <v>147915616</v>
      </c>
    </row>
    <row r="151" spans="1:7" ht="15">
      <c r="A151" s="148" t="s">
        <v>181</v>
      </c>
      <c r="B151" s="131">
        <v>22</v>
      </c>
      <c r="C151" s="150" t="s">
        <v>182</v>
      </c>
      <c r="D151" s="152">
        <v>5210362</v>
      </c>
      <c r="E151" s="152">
        <v>536789002</v>
      </c>
      <c r="F151" s="152">
        <v>5210362</v>
      </c>
      <c r="G151" s="152">
        <v>536789002</v>
      </c>
    </row>
    <row r="152" spans="1:7" ht="15">
      <c r="A152" s="155" t="s">
        <v>183</v>
      </c>
      <c r="B152" s="150">
        <v>23</v>
      </c>
      <c r="C152" s="156"/>
      <c r="D152" s="157">
        <v>0</v>
      </c>
      <c r="E152" s="157">
        <v>446568121</v>
      </c>
      <c r="F152" s="157">
        <v>0</v>
      </c>
      <c r="G152" s="157">
        <v>446568121</v>
      </c>
    </row>
    <row r="153" spans="1:7" ht="15">
      <c r="A153" s="148" t="s">
        <v>184</v>
      </c>
      <c r="B153" s="131">
        <v>24</v>
      </c>
      <c r="C153" s="156"/>
      <c r="D153" s="152">
        <v>2048414289</v>
      </c>
      <c r="E153" s="152">
        <v>1025882456</v>
      </c>
      <c r="F153" s="152">
        <v>2048414289</v>
      </c>
      <c r="G153" s="152">
        <v>1025882456</v>
      </c>
    </row>
    <row r="154" spans="1:7" ht="15">
      <c r="A154" s="148" t="s">
        <v>185</v>
      </c>
      <c r="B154" s="131">
        <v>25</v>
      </c>
      <c r="C154" s="156"/>
      <c r="D154" s="152">
        <v>1884203558</v>
      </c>
      <c r="E154" s="152">
        <v>1096267176</v>
      </c>
      <c r="F154" s="152">
        <v>1884203558</v>
      </c>
      <c r="G154" s="152">
        <v>1096267176</v>
      </c>
    </row>
    <row r="155" spans="1:7" ht="15">
      <c r="A155" s="148" t="s">
        <v>186</v>
      </c>
      <c r="B155" s="126">
        <v>30</v>
      </c>
      <c r="C155" s="158"/>
      <c r="D155" s="159">
        <f>D149+D150-D151-D153-D154</f>
        <v>7710434839</v>
      </c>
      <c r="E155" s="159">
        <f>E149+E150-E151-E153-E154</f>
        <v>6064165215</v>
      </c>
      <c r="F155" s="159">
        <f>F149+F150-F151-F153-F154</f>
        <v>7710434839</v>
      </c>
      <c r="G155" s="159">
        <f>G149+G150-G151-G153-G154</f>
        <v>6064165215</v>
      </c>
    </row>
    <row r="156" spans="1:7" ht="15">
      <c r="A156" s="160" t="s">
        <v>187</v>
      </c>
      <c r="B156" s="126"/>
      <c r="C156" s="158"/>
      <c r="D156" s="159"/>
      <c r="E156" s="159"/>
      <c r="F156" s="159"/>
      <c r="G156" s="159"/>
    </row>
    <row r="157" spans="1:7" ht="15">
      <c r="A157" s="148" t="s">
        <v>188</v>
      </c>
      <c r="B157" s="131">
        <v>31</v>
      </c>
      <c r="C157" s="156"/>
      <c r="D157" s="152">
        <v>241359836</v>
      </c>
      <c r="E157" s="152">
        <v>27872727</v>
      </c>
      <c r="F157" s="152">
        <v>241359836</v>
      </c>
      <c r="G157" s="152">
        <v>27872727</v>
      </c>
    </row>
    <row r="158" spans="1:7" ht="15">
      <c r="A158" s="148" t="s">
        <v>189</v>
      </c>
      <c r="B158" s="131">
        <v>32</v>
      </c>
      <c r="C158" s="156"/>
      <c r="D158" s="152">
        <v>9976664</v>
      </c>
      <c r="E158" s="152">
        <v>202305725</v>
      </c>
      <c r="F158" s="152">
        <v>9976664</v>
      </c>
      <c r="G158" s="152">
        <v>202305725</v>
      </c>
    </row>
    <row r="159" spans="1:7" ht="15">
      <c r="A159" s="148" t="s">
        <v>190</v>
      </c>
      <c r="B159" s="131">
        <v>40</v>
      </c>
      <c r="C159" s="154"/>
      <c r="D159" s="161">
        <f>D157-D158</f>
        <v>231383172</v>
      </c>
      <c r="E159" s="161">
        <f>E157-E158</f>
        <v>-174432998</v>
      </c>
      <c r="F159" s="161">
        <f>F157-F158</f>
        <v>231383172</v>
      </c>
      <c r="G159" s="161">
        <f>G157-G158</f>
        <v>-174432998</v>
      </c>
    </row>
    <row r="160" spans="1:7" ht="15">
      <c r="A160" s="148" t="s">
        <v>191</v>
      </c>
      <c r="B160" s="126">
        <v>50</v>
      </c>
      <c r="C160" s="158"/>
      <c r="D160" s="159">
        <f>D155+D159</f>
        <v>7941818011</v>
      </c>
      <c r="E160" s="159">
        <f>E155+E159</f>
        <v>5889732217</v>
      </c>
      <c r="F160" s="159">
        <f>F155+F159</f>
        <v>7941818011</v>
      </c>
      <c r="G160" s="159">
        <f>G155+G159</f>
        <v>5889732217</v>
      </c>
    </row>
    <row r="161" spans="1:7" ht="15">
      <c r="A161" s="148" t="s">
        <v>192</v>
      </c>
      <c r="B161" s="126"/>
      <c r="C161" s="158"/>
      <c r="D161" s="159"/>
      <c r="E161" s="159"/>
      <c r="F161" s="159"/>
      <c r="G161" s="159"/>
    </row>
    <row r="162" spans="1:7" ht="15">
      <c r="A162" s="148" t="s">
        <v>193</v>
      </c>
      <c r="B162" s="131">
        <v>51</v>
      </c>
      <c r="C162" s="162" t="s">
        <v>194</v>
      </c>
      <c r="D162" s="163">
        <v>638379938</v>
      </c>
      <c r="E162" s="163">
        <v>1310381339</v>
      </c>
      <c r="F162" s="163">
        <v>638379938</v>
      </c>
      <c r="G162" s="163">
        <v>1310381339</v>
      </c>
    </row>
    <row r="163" spans="1:7" ht="15">
      <c r="A163" s="148" t="s">
        <v>195</v>
      </c>
      <c r="B163" s="131">
        <v>52</v>
      </c>
      <c r="C163" s="162" t="s">
        <v>194</v>
      </c>
      <c r="D163" s="164">
        <v>0</v>
      </c>
      <c r="E163" s="164">
        <v>0</v>
      </c>
      <c r="F163" s="164">
        <v>0</v>
      </c>
      <c r="G163" s="164">
        <v>0</v>
      </c>
    </row>
    <row r="164" spans="1:7" ht="14.25">
      <c r="A164" s="148" t="s">
        <v>196</v>
      </c>
      <c r="B164" s="126">
        <v>60</v>
      </c>
      <c r="C164" s="126"/>
      <c r="D164" s="165">
        <f>D160-D162-D163</f>
        <v>7303438073</v>
      </c>
      <c r="E164" s="165">
        <f>E160-E162-E163</f>
        <v>4579350878</v>
      </c>
      <c r="F164" s="165">
        <f>F160-F162-F163</f>
        <v>7303438073</v>
      </c>
      <c r="G164" s="165">
        <f>G160-G162-G163</f>
        <v>4579350878</v>
      </c>
    </row>
    <row r="165" spans="1:7" ht="14.25">
      <c r="A165" s="148" t="s">
        <v>197</v>
      </c>
      <c r="B165" s="126"/>
      <c r="C165" s="126"/>
      <c r="D165" s="165"/>
      <c r="E165" s="165"/>
      <c r="F165" s="165"/>
      <c r="G165" s="165"/>
    </row>
    <row r="166" spans="1:7" ht="15" thickBot="1">
      <c r="A166" s="166" t="s">
        <v>198</v>
      </c>
      <c r="B166" s="167">
        <v>70</v>
      </c>
      <c r="C166" s="167"/>
      <c r="D166" s="168">
        <f>D164/7147580</f>
        <v>1021.8057122830385</v>
      </c>
      <c r="E166" s="168">
        <f>E164/7147580</f>
        <v>640.6855016662983</v>
      </c>
      <c r="F166" s="168">
        <f>F164/7147580</f>
        <v>1021.8057122830385</v>
      </c>
      <c r="G166" s="168">
        <f>G164/7147580</f>
        <v>640.6855016662983</v>
      </c>
    </row>
    <row r="167" spans="1:7" ht="16.5" thickTop="1">
      <c r="A167" s="40"/>
      <c r="D167" s="169"/>
      <c r="E167" s="169"/>
      <c r="F167" s="169"/>
      <c r="G167" s="169"/>
    </row>
    <row r="168" spans="5:7" ht="15.75">
      <c r="E168" s="336" t="s">
        <v>199</v>
      </c>
      <c r="F168" s="336"/>
      <c r="G168" s="336"/>
    </row>
    <row r="169" spans="1:7" ht="15.75">
      <c r="A169" s="2" t="s">
        <v>200</v>
      </c>
      <c r="B169" s="339" t="s">
        <v>201</v>
      </c>
      <c r="C169" s="339"/>
      <c r="D169" s="339"/>
      <c r="E169" s="339" t="s">
        <v>202</v>
      </c>
      <c r="F169" s="339"/>
      <c r="G169" s="339"/>
    </row>
    <row r="170" spans="1:7" ht="15.75">
      <c r="A170" s="1" t="s">
        <v>203</v>
      </c>
      <c r="B170" s="340" t="s">
        <v>204</v>
      </c>
      <c r="C170" s="340"/>
      <c r="D170" s="340"/>
      <c r="E170" s="340" t="s">
        <v>205</v>
      </c>
      <c r="F170" s="340"/>
      <c r="G170" s="340"/>
    </row>
    <row r="172" ht="15.75">
      <c r="A172" s="170"/>
    </row>
    <row r="176" spans="1:6" ht="15.75">
      <c r="A176" s="338" t="s">
        <v>206</v>
      </c>
      <c r="B176" s="338"/>
      <c r="C176" s="338"/>
      <c r="D176" s="338"/>
      <c r="E176" s="338"/>
      <c r="F176" s="338"/>
    </row>
    <row r="178" spans="1:5" ht="14.25">
      <c r="A178" s="352" t="s">
        <v>207</v>
      </c>
      <c r="B178" s="352"/>
      <c r="C178" s="353" t="s">
        <v>208</v>
      </c>
      <c r="D178" s="353"/>
      <c r="E178" s="353"/>
    </row>
    <row r="179" spans="1:5" ht="14.25">
      <c r="A179" s="171" t="s">
        <v>209</v>
      </c>
      <c r="B179" s="354" t="s">
        <v>210</v>
      </c>
      <c r="C179" s="354"/>
      <c r="D179" s="354"/>
      <c r="E179" s="354"/>
    </row>
    <row r="180" spans="1:5" ht="18.75">
      <c r="A180" s="347" t="s">
        <v>211</v>
      </c>
      <c r="B180" s="347"/>
      <c r="C180" s="347"/>
      <c r="D180" s="347"/>
      <c r="E180" s="347"/>
    </row>
    <row r="181" spans="1:5" ht="15">
      <c r="A181" s="348" t="s">
        <v>212</v>
      </c>
      <c r="B181" s="348"/>
      <c r="C181" s="348"/>
      <c r="D181" s="348"/>
      <c r="E181" s="348"/>
    </row>
    <row r="182" spans="1:5" ht="15">
      <c r="A182" s="349" t="s">
        <v>213</v>
      </c>
      <c r="B182" s="349"/>
      <c r="C182" s="349"/>
      <c r="D182" s="349"/>
      <c r="E182" s="349"/>
    </row>
    <row r="183" spans="1:5" ht="15.75" thickBot="1">
      <c r="A183" s="172"/>
      <c r="E183" t="s">
        <v>214</v>
      </c>
    </row>
    <row r="184" spans="1:5" ht="15" thickTop="1">
      <c r="A184" s="173" t="s">
        <v>215</v>
      </c>
      <c r="B184" s="174" t="s">
        <v>216</v>
      </c>
      <c r="C184" s="175" t="s">
        <v>8</v>
      </c>
      <c r="D184" s="350" t="s">
        <v>217</v>
      </c>
      <c r="E184" s="351"/>
    </row>
    <row r="185" spans="1:5" ht="14.25">
      <c r="A185" s="176"/>
      <c r="B185" s="177"/>
      <c r="C185" s="178"/>
      <c r="D185" s="179" t="s">
        <v>218</v>
      </c>
      <c r="E185" s="180" t="s">
        <v>219</v>
      </c>
    </row>
    <row r="186" spans="1:5" ht="15">
      <c r="A186" s="181">
        <v>1</v>
      </c>
      <c r="B186" s="182">
        <v>2</v>
      </c>
      <c r="C186" s="183">
        <v>3</v>
      </c>
      <c r="D186" s="182">
        <v>4</v>
      </c>
      <c r="E186" s="184">
        <v>5</v>
      </c>
    </row>
    <row r="187" spans="1:5" ht="14.25">
      <c r="A187" s="185" t="s">
        <v>220</v>
      </c>
      <c r="B187" s="186"/>
      <c r="C187" s="186"/>
      <c r="D187" s="187"/>
      <c r="E187" s="188"/>
    </row>
    <row r="188" spans="1:5" ht="13.5">
      <c r="A188" s="189" t="s">
        <v>221</v>
      </c>
      <c r="B188" s="190" t="s">
        <v>171</v>
      </c>
      <c r="C188" s="191"/>
      <c r="D188" s="192">
        <v>56396102776</v>
      </c>
      <c r="E188" s="192">
        <f>51683244530-E199</f>
        <v>51653244530</v>
      </c>
    </row>
    <row r="189" spans="1:5" ht="13.5">
      <c r="A189" s="189" t="s">
        <v>222</v>
      </c>
      <c r="B189" s="190" t="s">
        <v>174</v>
      </c>
      <c r="C189" s="191"/>
      <c r="D189" s="192">
        <v>-43877926915</v>
      </c>
      <c r="E189" s="192">
        <v>-22615240948</v>
      </c>
    </row>
    <row r="190" spans="1:5" ht="13.5">
      <c r="A190" s="189" t="s">
        <v>223</v>
      </c>
      <c r="B190" s="190" t="s">
        <v>224</v>
      </c>
      <c r="C190" s="191"/>
      <c r="D190" s="192">
        <v>-8564503173</v>
      </c>
      <c r="E190" s="192">
        <v>-7653499056</v>
      </c>
    </row>
    <row r="191" spans="1:5" ht="13.5">
      <c r="A191" s="189" t="s">
        <v>225</v>
      </c>
      <c r="B191" s="190" t="s">
        <v>226</v>
      </c>
      <c r="C191" s="191"/>
      <c r="D191" s="193">
        <v>0</v>
      </c>
      <c r="E191" s="193">
        <v>-543611131</v>
      </c>
    </row>
    <row r="192" spans="1:5" ht="13.5">
      <c r="A192" s="189" t="s">
        <v>227</v>
      </c>
      <c r="B192" s="190" t="s">
        <v>228</v>
      </c>
      <c r="C192" s="191"/>
      <c r="D192" s="193">
        <v>-1018043926</v>
      </c>
      <c r="E192" s="193">
        <v>0</v>
      </c>
    </row>
    <row r="193" spans="1:5" ht="13.5">
      <c r="A193" s="189" t="s">
        <v>229</v>
      </c>
      <c r="B193" s="190" t="s">
        <v>230</v>
      </c>
      <c r="C193" s="191"/>
      <c r="D193" s="192">
        <v>1555070910</v>
      </c>
      <c r="E193" s="192">
        <v>1391773418</v>
      </c>
    </row>
    <row r="194" spans="1:5" ht="13.5">
      <c r="A194" s="189" t="s">
        <v>231</v>
      </c>
      <c r="B194" s="190" t="s">
        <v>232</v>
      </c>
      <c r="C194" s="191"/>
      <c r="D194" s="192">
        <f>-5990051706-126711370</f>
        <v>-6116763076</v>
      </c>
      <c r="E194" s="192">
        <f>-5155950135-E197-E216-202305725</f>
        <v>-5149600708</v>
      </c>
    </row>
    <row r="195" spans="1:5" ht="15">
      <c r="A195" s="194" t="s">
        <v>233</v>
      </c>
      <c r="B195" s="195">
        <v>20</v>
      </c>
      <c r="C195" s="186"/>
      <c r="D195" s="196">
        <f>SUM(D188:D194)</f>
        <v>-1626063404</v>
      </c>
      <c r="E195" s="196">
        <f>SUM(E188:E194)</f>
        <v>17083066105</v>
      </c>
    </row>
    <row r="196" spans="1:5" ht="14.25">
      <c r="A196" s="185" t="s">
        <v>234</v>
      </c>
      <c r="B196" s="186"/>
      <c r="C196" s="186"/>
      <c r="D196" s="196"/>
      <c r="E196" s="196"/>
    </row>
    <row r="197" spans="1:5" ht="13.5">
      <c r="A197" s="360" t="s">
        <v>235</v>
      </c>
      <c r="B197" s="361">
        <v>21</v>
      </c>
      <c r="C197" s="197" t="s">
        <v>236</v>
      </c>
      <c r="D197" s="362">
        <v>126711370</v>
      </c>
      <c r="E197" s="362">
        <v>-162950310</v>
      </c>
    </row>
    <row r="198" spans="1:5" ht="13.5">
      <c r="A198" s="360"/>
      <c r="B198" s="361"/>
      <c r="C198" s="197" t="s">
        <v>237</v>
      </c>
      <c r="D198" s="362"/>
      <c r="E198" s="362"/>
    </row>
    <row r="199" spans="1:5" ht="27">
      <c r="A199" s="198" t="s">
        <v>238</v>
      </c>
      <c r="B199" s="197">
        <v>22</v>
      </c>
      <c r="C199" s="191"/>
      <c r="D199" s="192">
        <v>0</v>
      </c>
      <c r="E199" s="192">
        <v>30000000</v>
      </c>
    </row>
    <row r="200" spans="1:5" ht="13.5">
      <c r="A200" s="189" t="s">
        <v>239</v>
      </c>
      <c r="B200" s="197">
        <v>23</v>
      </c>
      <c r="C200" s="191"/>
      <c r="D200" s="192"/>
      <c r="E200" s="192">
        <v>0</v>
      </c>
    </row>
    <row r="201" spans="1:5" ht="27">
      <c r="A201" s="189" t="s">
        <v>240</v>
      </c>
      <c r="B201" s="197">
        <v>24</v>
      </c>
      <c r="C201" s="191"/>
      <c r="D201" s="192"/>
      <c r="E201" s="192">
        <v>0</v>
      </c>
    </row>
    <row r="202" spans="1:5" ht="13.5">
      <c r="A202" s="189" t="s">
        <v>241</v>
      </c>
      <c r="B202" s="197">
        <v>25</v>
      </c>
      <c r="C202" s="191"/>
      <c r="D202" s="192">
        <v>0</v>
      </c>
      <c r="E202" s="192">
        <v>0</v>
      </c>
    </row>
    <row r="203" spans="1:5" ht="13.5">
      <c r="A203" s="189" t="s">
        <v>242</v>
      </c>
      <c r="B203" s="197">
        <v>26</v>
      </c>
      <c r="C203" s="191"/>
      <c r="D203" s="192">
        <v>0</v>
      </c>
      <c r="E203" s="192">
        <v>0</v>
      </c>
    </row>
    <row r="204" spans="1:5" ht="13.5">
      <c r="A204" s="189" t="s">
        <v>243</v>
      </c>
      <c r="B204" s="197">
        <v>27</v>
      </c>
      <c r="C204" s="191"/>
      <c r="D204" s="193">
        <v>32431102</v>
      </c>
      <c r="E204" s="193">
        <v>50783288</v>
      </c>
    </row>
    <row r="205" spans="1:5" ht="15">
      <c r="A205" s="194" t="s">
        <v>244</v>
      </c>
      <c r="B205" s="195">
        <v>30</v>
      </c>
      <c r="C205" s="186"/>
      <c r="D205" s="196">
        <f>SUM(D197:D204)</f>
        <v>159142472</v>
      </c>
      <c r="E205" s="196">
        <f>SUM(E197:E204)</f>
        <v>-82167022</v>
      </c>
    </row>
    <row r="206" spans="1:5" ht="15">
      <c r="A206" s="185" t="s">
        <v>245</v>
      </c>
      <c r="B206" s="186"/>
      <c r="C206" s="186"/>
      <c r="D206" s="199"/>
      <c r="E206" s="199"/>
    </row>
    <row r="207" spans="1:5" ht="27">
      <c r="A207" s="189" t="s">
        <v>246</v>
      </c>
      <c r="B207" s="197">
        <v>31</v>
      </c>
      <c r="C207" s="197">
        <v>21</v>
      </c>
      <c r="D207" s="192">
        <v>0</v>
      </c>
      <c r="E207" s="192">
        <v>0</v>
      </c>
    </row>
    <row r="208" spans="1:5" ht="27">
      <c r="A208" s="189" t="s">
        <v>247</v>
      </c>
      <c r="B208" s="197">
        <v>32</v>
      </c>
      <c r="C208" s="197">
        <v>21</v>
      </c>
      <c r="D208" s="192">
        <v>0</v>
      </c>
      <c r="E208" s="192">
        <v>0</v>
      </c>
    </row>
    <row r="209" spans="1:5" ht="13.5">
      <c r="A209" s="189" t="s">
        <v>248</v>
      </c>
      <c r="B209" s="197">
        <v>33</v>
      </c>
      <c r="C209" s="191"/>
      <c r="D209" s="192">
        <v>0</v>
      </c>
      <c r="E209" s="192">
        <v>0</v>
      </c>
    </row>
    <row r="210" spans="1:5" ht="13.5">
      <c r="A210" s="189" t="s">
        <v>249</v>
      </c>
      <c r="B210" s="197">
        <v>34</v>
      </c>
      <c r="C210" s="191"/>
      <c r="D210" s="192">
        <v>0</v>
      </c>
      <c r="E210" s="192">
        <v>-2000000000</v>
      </c>
    </row>
    <row r="211" spans="1:5" ht="13.5">
      <c r="A211" s="189" t="s">
        <v>250</v>
      </c>
      <c r="B211" s="197">
        <v>35</v>
      </c>
      <c r="C211" s="191"/>
      <c r="D211" s="192">
        <v>0</v>
      </c>
      <c r="E211" s="192">
        <v>0</v>
      </c>
    </row>
    <row r="212" spans="1:5" ht="13.5">
      <c r="A212" s="189" t="s">
        <v>251</v>
      </c>
      <c r="B212" s="197">
        <v>36</v>
      </c>
      <c r="C212" s="197">
        <v>21</v>
      </c>
      <c r="D212" s="193">
        <v>0</v>
      </c>
      <c r="E212" s="193">
        <v>0</v>
      </c>
    </row>
    <row r="213" spans="1:5" ht="15">
      <c r="A213" s="194" t="s">
        <v>252</v>
      </c>
      <c r="B213" s="195">
        <v>40</v>
      </c>
      <c r="C213" s="186"/>
      <c r="D213" s="196">
        <f>SUM(D207:D212)</f>
        <v>0</v>
      </c>
      <c r="E213" s="196">
        <f>SUM(E207:E212)</f>
        <v>-2000000000</v>
      </c>
    </row>
    <row r="214" spans="1:5" ht="13.5">
      <c r="A214" s="200" t="s">
        <v>253</v>
      </c>
      <c r="B214" s="201">
        <v>50</v>
      </c>
      <c r="C214" s="191"/>
      <c r="D214" s="202">
        <f>D213+D205+D195</f>
        <v>-1466920932</v>
      </c>
      <c r="E214" s="202">
        <f>E213+E205+E195</f>
        <v>15000899083</v>
      </c>
    </row>
    <row r="215" spans="1:5" ht="13.5">
      <c r="A215" s="200" t="s">
        <v>254</v>
      </c>
      <c r="B215" s="201">
        <v>60</v>
      </c>
      <c r="C215" s="191"/>
      <c r="D215" s="202">
        <v>10128305655</v>
      </c>
      <c r="E215" s="202">
        <v>9135109866</v>
      </c>
    </row>
    <row r="216" spans="1:5" ht="13.5">
      <c r="A216" s="189" t="s">
        <v>255</v>
      </c>
      <c r="B216" s="197">
        <v>61</v>
      </c>
      <c r="C216" s="191"/>
      <c r="D216" s="202">
        <v>0</v>
      </c>
      <c r="E216" s="202">
        <v>-45704842</v>
      </c>
    </row>
    <row r="217" spans="1:5" ht="15.75" thickBot="1">
      <c r="A217" s="203" t="s">
        <v>256</v>
      </c>
      <c r="B217" s="204">
        <v>70</v>
      </c>
      <c r="C217" s="205">
        <v>29</v>
      </c>
      <c r="D217" s="206">
        <f>D215+D216+D214</f>
        <v>8661384723</v>
      </c>
      <c r="E217" s="206">
        <f>E215+E216+E214</f>
        <v>24090304107</v>
      </c>
    </row>
    <row r="218" spans="1:4" ht="15.75" thickTop="1">
      <c r="A218" s="207"/>
      <c r="D218" s="208" t="s">
        <v>257</v>
      </c>
    </row>
    <row r="219" spans="1:5" ht="14.25">
      <c r="A219" s="209" t="s">
        <v>200</v>
      </c>
      <c r="B219" s="356" t="s">
        <v>201</v>
      </c>
      <c r="C219" s="356"/>
      <c r="D219" s="356"/>
      <c r="E219" s="209" t="s">
        <v>202</v>
      </c>
    </row>
    <row r="220" spans="1:5" ht="15">
      <c r="A220" s="210" t="s">
        <v>204</v>
      </c>
      <c r="B220" s="357" t="s">
        <v>204</v>
      </c>
      <c r="C220" s="357"/>
      <c r="D220" s="358" t="s">
        <v>205</v>
      </c>
      <c r="E220" s="358"/>
    </row>
    <row r="221" spans="1:5" ht="15">
      <c r="A221" s="210"/>
      <c r="B221" s="210"/>
      <c r="C221" s="210"/>
      <c r="D221" s="211"/>
      <c r="E221" s="211"/>
    </row>
    <row r="223" ht="12.75">
      <c r="D223" s="212"/>
    </row>
    <row r="226" spans="1:3" ht="15">
      <c r="A226" s="359" t="s">
        <v>258</v>
      </c>
      <c r="B226" s="359"/>
      <c r="C226" s="359"/>
    </row>
    <row r="227" spans="1:2" ht="15">
      <c r="A227" s="367" t="s">
        <v>259</v>
      </c>
      <c r="B227" s="367"/>
    </row>
    <row r="229" spans="1:11" ht="15.75">
      <c r="A229" s="355" t="s">
        <v>260</v>
      </c>
      <c r="B229" s="355"/>
      <c r="C229" s="355"/>
      <c r="D229" s="355"/>
      <c r="E229" s="355"/>
      <c r="I229" s="355" t="s">
        <v>261</v>
      </c>
      <c r="J229" s="355"/>
      <c r="K229" s="355"/>
    </row>
    <row r="230" spans="1:11" ht="15.75">
      <c r="A230" s="355" t="s">
        <v>262</v>
      </c>
      <c r="B230" s="355"/>
      <c r="C230" s="355"/>
      <c r="D230" s="355"/>
      <c r="E230" s="355"/>
      <c r="F230" s="355"/>
      <c r="G230" s="368" t="s">
        <v>263</v>
      </c>
      <c r="H230" s="368"/>
      <c r="I230" s="368"/>
      <c r="J230" s="368"/>
      <c r="K230" s="368"/>
    </row>
    <row r="231" spans="1:11" ht="18.75">
      <c r="A231" s="341" t="s">
        <v>264</v>
      </c>
      <c r="B231" s="341"/>
      <c r="C231" s="341"/>
      <c r="D231" s="341"/>
      <c r="E231" s="341"/>
      <c r="F231" s="341"/>
      <c r="G231" s="341"/>
      <c r="H231" s="341"/>
      <c r="I231" s="341"/>
      <c r="J231" s="341"/>
      <c r="K231" s="341"/>
    </row>
    <row r="232" spans="1:11" ht="15.75">
      <c r="A232" s="364" t="s">
        <v>265</v>
      </c>
      <c r="B232" s="364"/>
      <c r="C232" s="364"/>
      <c r="D232" s="364"/>
      <c r="E232" s="364"/>
      <c r="F232" s="364"/>
      <c r="G232" s="364"/>
      <c r="H232" s="364"/>
      <c r="I232" s="364"/>
      <c r="J232" s="364"/>
      <c r="K232" s="364"/>
    </row>
    <row r="234" spans="1:5" ht="15.75">
      <c r="A234" s="365" t="s">
        <v>266</v>
      </c>
      <c r="B234" s="365"/>
      <c r="C234" s="365"/>
      <c r="D234" s="365"/>
      <c r="E234" s="365"/>
    </row>
    <row r="235" spans="1:11" ht="15.75">
      <c r="A235" s="366" t="s">
        <v>267</v>
      </c>
      <c r="B235" s="366"/>
      <c r="C235" s="366"/>
      <c r="D235" s="366"/>
      <c r="E235" s="366"/>
      <c r="F235" s="366"/>
      <c r="G235" s="366"/>
      <c r="H235" s="366"/>
      <c r="I235" s="366"/>
      <c r="J235" s="366"/>
      <c r="K235" s="366"/>
    </row>
    <row r="236" spans="1:11" ht="15.75">
      <c r="A236" s="366" t="s">
        <v>268</v>
      </c>
      <c r="B236" s="366"/>
      <c r="C236" s="366"/>
      <c r="D236" s="366"/>
      <c r="E236" s="366"/>
      <c r="F236" s="366"/>
      <c r="G236" s="366"/>
      <c r="H236" s="366"/>
      <c r="I236" s="366"/>
      <c r="J236" s="366"/>
      <c r="K236" s="366"/>
    </row>
    <row r="237" spans="1:11" ht="15.75">
      <c r="A237" s="363" t="s">
        <v>269</v>
      </c>
      <c r="B237" s="363"/>
      <c r="C237" s="363"/>
      <c r="D237" s="363"/>
      <c r="E237" s="363"/>
      <c r="F237" s="363"/>
      <c r="G237" s="363"/>
      <c r="H237" s="363"/>
      <c r="I237" s="363"/>
      <c r="J237" s="363"/>
      <c r="K237" s="363"/>
    </row>
    <row r="238" spans="1:11" ht="15.75">
      <c r="A238" s="363" t="s">
        <v>270</v>
      </c>
      <c r="B238" s="363"/>
      <c r="C238" s="363"/>
      <c r="D238" s="363"/>
      <c r="E238" s="363"/>
      <c r="F238" s="363"/>
      <c r="G238" s="363"/>
      <c r="H238" s="363"/>
      <c r="I238" s="363"/>
      <c r="J238" s="363"/>
      <c r="K238" s="363"/>
    </row>
    <row r="239" spans="1:7" ht="15.75">
      <c r="A239" s="365" t="s">
        <v>271</v>
      </c>
      <c r="B239" s="365"/>
      <c r="C239" s="365"/>
      <c r="D239" s="365"/>
      <c r="E239" s="365"/>
      <c r="F239" s="365"/>
      <c r="G239" s="365"/>
    </row>
    <row r="240" spans="1:11" ht="15.75">
      <c r="A240" s="366" t="s">
        <v>272</v>
      </c>
      <c r="B240" s="366"/>
      <c r="C240" s="366"/>
      <c r="D240" s="366"/>
      <c r="E240" s="366"/>
      <c r="F240" s="366"/>
      <c r="G240" s="366"/>
      <c r="H240" s="366"/>
      <c r="I240" s="366"/>
      <c r="J240" s="366"/>
      <c r="K240" s="366"/>
    </row>
    <row r="241" spans="1:7" ht="15.75">
      <c r="A241" s="366" t="s">
        <v>273</v>
      </c>
      <c r="B241" s="366"/>
      <c r="C241" s="366"/>
      <c r="D241" s="366"/>
      <c r="E241" s="366"/>
      <c r="F241" s="366"/>
      <c r="G241" s="366"/>
    </row>
    <row r="242" ht="15.75">
      <c r="A242" s="215"/>
    </row>
    <row r="243" spans="1:7" ht="15.75">
      <c r="A243" s="365" t="s">
        <v>274</v>
      </c>
      <c r="B243" s="365"/>
      <c r="C243" s="365"/>
      <c r="D243" s="365"/>
      <c r="E243" s="365"/>
      <c r="F243" s="365"/>
      <c r="G243" s="365"/>
    </row>
    <row r="244" spans="1:11" ht="15.75">
      <c r="A244" s="366" t="s">
        <v>275</v>
      </c>
      <c r="B244" s="366"/>
      <c r="C244" s="366"/>
      <c r="D244" s="366"/>
      <c r="E244" s="366"/>
      <c r="F244" s="366"/>
      <c r="G244" s="366"/>
      <c r="H244" s="366"/>
      <c r="I244" s="366"/>
      <c r="J244" s="366"/>
      <c r="K244" s="366"/>
    </row>
    <row r="245" spans="1:11" ht="15.75">
      <c r="A245" s="214" t="s">
        <v>276</v>
      </c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</row>
    <row r="246" spans="1:11" ht="15.75">
      <c r="A246" s="366" t="s">
        <v>277</v>
      </c>
      <c r="B246" s="366"/>
      <c r="C246" s="366"/>
      <c r="D246" s="366"/>
      <c r="E246" s="366"/>
      <c r="F246" s="366"/>
      <c r="G246" s="366"/>
      <c r="H246" s="366"/>
      <c r="I246" s="366"/>
      <c r="J246" s="213"/>
      <c r="K246" s="213"/>
    </row>
    <row r="247" spans="1:7" ht="15.75">
      <c r="A247" s="366" t="s">
        <v>278</v>
      </c>
      <c r="B247" s="366"/>
      <c r="C247" s="366"/>
      <c r="D247" s="366"/>
      <c r="E247" s="366"/>
      <c r="F247" s="366"/>
      <c r="G247" s="366"/>
    </row>
    <row r="248" spans="1:7" ht="15.75">
      <c r="A248" s="213"/>
      <c r="B248" s="213"/>
      <c r="C248" s="213"/>
      <c r="D248" s="213"/>
      <c r="E248" s="213"/>
      <c r="F248" s="213"/>
      <c r="G248" s="213"/>
    </row>
    <row r="249" spans="1:9" ht="15.75">
      <c r="A249" s="372" t="s">
        <v>279</v>
      </c>
      <c r="B249" s="372"/>
      <c r="C249" s="372"/>
      <c r="D249" s="372"/>
      <c r="E249" s="372"/>
      <c r="F249" s="372"/>
      <c r="G249" s="372"/>
      <c r="H249" s="372"/>
      <c r="I249" s="372"/>
    </row>
    <row r="250" spans="1:10" ht="15.75">
      <c r="A250" s="216" t="s">
        <v>280</v>
      </c>
      <c r="B250" s="216"/>
      <c r="C250" s="216"/>
      <c r="D250" s="216"/>
      <c r="E250" s="216"/>
      <c r="F250" s="216"/>
      <c r="G250" s="216"/>
      <c r="H250" s="216"/>
      <c r="I250" s="216"/>
      <c r="J250" s="216"/>
    </row>
    <row r="251" spans="1:10" ht="15.75">
      <c r="A251" s="216" t="s">
        <v>281</v>
      </c>
      <c r="B251" s="216"/>
      <c r="C251" s="216"/>
      <c r="D251" s="216"/>
      <c r="E251" s="216"/>
      <c r="F251" s="216"/>
      <c r="G251" s="216"/>
      <c r="H251" s="216"/>
      <c r="I251" s="216"/>
      <c r="J251" s="216"/>
    </row>
    <row r="253" spans="1:10" ht="15.75">
      <c r="A253" s="217" t="s">
        <v>282</v>
      </c>
      <c r="B253" s="216"/>
      <c r="C253" s="216"/>
      <c r="D253" s="216"/>
      <c r="E253" s="216"/>
      <c r="F253" s="216"/>
      <c r="G253" s="216"/>
      <c r="H253" s="216"/>
      <c r="I253" s="216"/>
      <c r="J253" s="216"/>
    </row>
    <row r="254" spans="1:10" ht="15.75">
      <c r="A254" s="217">
        <v>1</v>
      </c>
      <c r="B254" s="216" t="s">
        <v>283</v>
      </c>
      <c r="C254" s="216"/>
      <c r="D254" s="216"/>
      <c r="E254" s="216"/>
      <c r="F254" s="216"/>
      <c r="G254" s="216"/>
      <c r="H254" s="216"/>
      <c r="I254" s="216"/>
      <c r="J254" s="216"/>
    </row>
    <row r="255" spans="1:10" ht="15.75">
      <c r="A255" s="216" t="s">
        <v>284</v>
      </c>
      <c r="B255" s="218"/>
      <c r="C255" s="216"/>
      <c r="D255" s="216"/>
      <c r="E255" s="216"/>
      <c r="F255" s="216"/>
      <c r="G255" s="216"/>
      <c r="H255" s="216"/>
      <c r="I255" s="216"/>
      <c r="J255" s="216"/>
    </row>
    <row r="256" spans="1:10" ht="15.75">
      <c r="A256" s="217">
        <v>2</v>
      </c>
      <c r="B256" s="216" t="s">
        <v>285</v>
      </c>
      <c r="C256" s="216"/>
      <c r="D256" s="216"/>
      <c r="E256" s="216"/>
      <c r="F256" s="216"/>
      <c r="G256" s="216"/>
      <c r="H256" s="216"/>
      <c r="I256" s="216"/>
      <c r="J256" s="216"/>
    </row>
    <row r="257" spans="1:11" ht="15.75">
      <c r="A257" s="363" t="s">
        <v>286</v>
      </c>
      <c r="B257" s="363"/>
      <c r="C257" s="363"/>
      <c r="D257" s="363"/>
      <c r="E257" s="363"/>
      <c r="F257" s="363"/>
      <c r="G257" s="216"/>
      <c r="H257" s="219"/>
      <c r="I257" s="219"/>
      <c r="J257" s="219"/>
      <c r="K257" s="220"/>
    </row>
    <row r="258" spans="1:11" ht="15.75">
      <c r="A258" s="345" t="s">
        <v>287</v>
      </c>
      <c r="B258" s="345"/>
      <c r="C258" s="345"/>
      <c r="D258" s="345"/>
      <c r="E258" s="370"/>
      <c r="F258" s="370"/>
      <c r="H258" s="340" t="s">
        <v>288</v>
      </c>
      <c r="I258" s="340"/>
      <c r="J258" s="340" t="s">
        <v>289</v>
      </c>
      <c r="K258" s="340"/>
    </row>
    <row r="259" spans="1:11" ht="15.75">
      <c r="A259" s="345" t="s">
        <v>290</v>
      </c>
      <c r="B259" s="345"/>
      <c r="C259" s="345"/>
      <c r="D259" s="345"/>
      <c r="E259" s="221"/>
      <c r="F259" s="221"/>
      <c r="H259" s="371">
        <v>740524761</v>
      </c>
      <c r="I259" s="369"/>
      <c r="J259" s="371">
        <v>289689018</v>
      </c>
      <c r="K259" s="369"/>
    </row>
    <row r="260" spans="1:11" ht="15.75">
      <c r="A260" s="345" t="s">
        <v>291</v>
      </c>
      <c r="B260" s="345"/>
      <c r="C260" s="345"/>
      <c r="D260" s="345"/>
      <c r="E260" s="221"/>
      <c r="F260" s="221"/>
      <c r="H260" s="369">
        <v>7640465511</v>
      </c>
      <c r="I260" s="369"/>
      <c r="J260" s="369">
        <v>9554282570</v>
      </c>
      <c r="K260" s="369"/>
    </row>
    <row r="261" spans="1:11" ht="15.75">
      <c r="A261" s="345" t="s">
        <v>292</v>
      </c>
      <c r="B261" s="345"/>
      <c r="C261" s="345"/>
      <c r="D261" s="345"/>
      <c r="E261" s="221"/>
      <c r="F261" s="221"/>
      <c r="H261" s="374">
        <v>280394451</v>
      </c>
      <c r="I261" s="374"/>
      <c r="J261" s="374">
        <v>284334067</v>
      </c>
      <c r="K261" s="374"/>
    </row>
    <row r="262" spans="3:11" ht="47.25">
      <c r="C262" s="13" t="s">
        <v>293</v>
      </c>
      <c r="D262" s="222" t="s">
        <v>294</v>
      </c>
      <c r="E262" s="221"/>
      <c r="F262" s="221"/>
      <c r="H262" s="375">
        <f>SUM(H259:H261)</f>
        <v>8661384723</v>
      </c>
      <c r="I262" s="375"/>
      <c r="J262" s="376">
        <f>SUM(J259:J261)</f>
        <v>10128305655</v>
      </c>
      <c r="K262" s="376"/>
    </row>
    <row r="263" spans="1:11" ht="15.75">
      <c r="A263" s="380" t="s">
        <v>295</v>
      </c>
      <c r="B263" s="380"/>
      <c r="C263" s="380"/>
      <c r="D263" s="380"/>
      <c r="E263" s="380"/>
      <c r="F263" s="221"/>
      <c r="H263" s="340" t="s">
        <v>288</v>
      </c>
      <c r="I263" s="340"/>
      <c r="J263" s="340" t="s">
        <v>289</v>
      </c>
      <c r="K263" s="340"/>
    </row>
    <row r="264" spans="1:11" ht="15.75">
      <c r="A264" s="380" t="s">
        <v>296</v>
      </c>
      <c r="B264" s="380"/>
      <c r="C264" s="380"/>
      <c r="D264" s="380"/>
      <c r="E264" s="223"/>
      <c r="F264" s="221"/>
      <c r="H264" s="373">
        <v>0</v>
      </c>
      <c r="I264" s="373"/>
      <c r="J264" s="373">
        <v>0</v>
      </c>
      <c r="K264" s="373"/>
    </row>
    <row r="265" spans="1:11" ht="15.75">
      <c r="A265" s="380" t="s">
        <v>297</v>
      </c>
      <c r="B265" s="380"/>
      <c r="C265" s="380"/>
      <c r="D265" s="380"/>
      <c r="E265" s="223"/>
      <c r="F265" s="221"/>
      <c r="H265" s="381"/>
      <c r="I265" s="381"/>
      <c r="J265" s="381">
        <v>0</v>
      </c>
      <c r="K265" s="381"/>
    </row>
    <row r="266" spans="1:11" ht="15.75">
      <c r="A266" s="380" t="s">
        <v>298</v>
      </c>
      <c r="B266" s="380"/>
      <c r="C266" s="380"/>
      <c r="D266" s="380"/>
      <c r="E266" s="380"/>
      <c r="F266" s="221"/>
      <c r="H266" s="373">
        <v>0</v>
      </c>
      <c r="I266" s="373"/>
      <c r="J266" s="373">
        <v>0</v>
      </c>
      <c r="K266" s="373"/>
    </row>
    <row r="267" spans="1:11" ht="15.75">
      <c r="A267" s="224"/>
      <c r="B267" s="224"/>
      <c r="C267" s="224"/>
      <c r="D267" s="217" t="s">
        <v>294</v>
      </c>
      <c r="E267" s="223"/>
      <c r="F267" s="221"/>
      <c r="H267" s="373">
        <v>0</v>
      </c>
      <c r="I267" s="373"/>
      <c r="J267" s="373">
        <v>0</v>
      </c>
      <c r="K267" s="373"/>
    </row>
    <row r="268" spans="1:11" ht="15.75">
      <c r="A268" s="345" t="s">
        <v>299</v>
      </c>
      <c r="B268" s="345"/>
      <c r="C268" s="345"/>
      <c r="D268" s="345"/>
      <c r="F268" s="221"/>
      <c r="H268" s="340" t="s">
        <v>288</v>
      </c>
      <c r="I268" s="340"/>
      <c r="J268" s="340" t="s">
        <v>289</v>
      </c>
      <c r="K268" s="340"/>
    </row>
    <row r="269" spans="1:11" ht="15.75">
      <c r="A269" s="345" t="s">
        <v>300</v>
      </c>
      <c r="B269" s="345"/>
      <c r="C269" s="345"/>
      <c r="D269" s="345"/>
      <c r="F269" s="221"/>
      <c r="H269" s="377">
        <v>0</v>
      </c>
      <c r="I269" s="378"/>
      <c r="J269" s="379">
        <v>0</v>
      </c>
      <c r="K269" s="379"/>
    </row>
    <row r="270" spans="1:11" ht="15.75">
      <c r="A270" s="345" t="s">
        <v>301</v>
      </c>
      <c r="B270" s="345"/>
      <c r="C270" s="345"/>
      <c r="D270" s="345"/>
      <c r="E270" s="345"/>
      <c r="F270" s="221"/>
      <c r="H270" s="379">
        <v>0</v>
      </c>
      <c r="I270" s="379"/>
      <c r="J270" s="379">
        <v>0</v>
      </c>
      <c r="K270" s="379"/>
    </row>
    <row r="271" spans="1:11" ht="15.75">
      <c r="A271" s="345" t="s">
        <v>302</v>
      </c>
      <c r="B271" s="345"/>
      <c r="C271" s="345"/>
      <c r="D271" s="345"/>
      <c r="F271" s="221"/>
      <c r="H271" s="379">
        <v>0</v>
      </c>
      <c r="I271" s="379"/>
      <c r="J271" s="379">
        <v>0</v>
      </c>
      <c r="K271" s="379"/>
    </row>
    <row r="272" spans="1:11" ht="15.75">
      <c r="A272" s="345" t="s">
        <v>303</v>
      </c>
      <c r="B272" s="345"/>
      <c r="C272" s="345"/>
      <c r="D272" s="345"/>
      <c r="E272" s="345"/>
      <c r="F272" s="221"/>
      <c r="H272" s="379">
        <v>176084180</v>
      </c>
      <c r="I272" s="379"/>
      <c r="J272" s="379">
        <v>305873410</v>
      </c>
      <c r="K272" s="379"/>
    </row>
    <row r="273" spans="4:11" ht="15.75">
      <c r="D273" s="339" t="s">
        <v>304</v>
      </c>
      <c r="E273" s="339"/>
      <c r="F273" s="221"/>
      <c r="H273" s="384">
        <f>SUM(H269:H272)</f>
        <v>176084180</v>
      </c>
      <c r="I273" s="385"/>
      <c r="J273" s="386">
        <f>SUM(J269:J272)</f>
        <v>305873410</v>
      </c>
      <c r="K273" s="387"/>
    </row>
    <row r="274" spans="4:11" ht="15.75">
      <c r="D274" s="2"/>
      <c r="E274" s="2"/>
      <c r="F274" s="221"/>
      <c r="H274" s="227"/>
      <c r="I274" s="228"/>
      <c r="J274" s="227"/>
      <c r="K274" s="228"/>
    </row>
    <row r="275" spans="4:11" ht="15.75">
      <c r="D275" s="2"/>
      <c r="E275" s="2"/>
      <c r="F275" s="221"/>
      <c r="H275" s="227"/>
      <c r="I275" s="228"/>
      <c r="J275" s="227"/>
      <c r="K275" s="228"/>
    </row>
    <row r="276" spans="4:11" ht="15.75">
      <c r="D276" s="2"/>
      <c r="E276" s="2"/>
      <c r="F276" s="229"/>
      <c r="H276" s="227"/>
      <c r="I276" s="228"/>
      <c r="J276" s="227"/>
      <c r="K276" s="228"/>
    </row>
    <row r="277" spans="1:11" ht="15.75">
      <c r="A277" s="388" t="s">
        <v>305</v>
      </c>
      <c r="B277" s="388"/>
      <c r="H277" s="340" t="s">
        <v>288</v>
      </c>
      <c r="I277" s="340"/>
      <c r="J277" s="340" t="s">
        <v>289</v>
      </c>
      <c r="K277" s="340"/>
    </row>
    <row r="278" spans="1:11" ht="15.75">
      <c r="A278" s="345" t="s">
        <v>306</v>
      </c>
      <c r="B278" s="345"/>
      <c r="C278" s="345"/>
      <c r="D278" s="345"/>
      <c r="E278" s="345"/>
      <c r="H278" s="382">
        <v>0</v>
      </c>
      <c r="I278" s="382"/>
      <c r="J278" s="383">
        <v>0</v>
      </c>
      <c r="K278" s="383"/>
    </row>
    <row r="279" spans="1:11" ht="15.75">
      <c r="A279" s="345" t="s">
        <v>307</v>
      </c>
      <c r="B279" s="345"/>
      <c r="C279" s="345"/>
      <c r="D279" s="345"/>
      <c r="E279" s="345"/>
      <c r="H279" s="379">
        <f>5192286712+446315355+3596730000+331676050</f>
        <v>9567008117</v>
      </c>
      <c r="I279" s="379"/>
      <c r="J279" s="382">
        <v>8538168315</v>
      </c>
      <c r="K279" s="382"/>
    </row>
    <row r="280" spans="1:11" ht="15.75">
      <c r="A280" s="345" t="s">
        <v>308</v>
      </c>
      <c r="B280" s="345"/>
      <c r="C280" s="345"/>
      <c r="D280" s="345"/>
      <c r="E280" s="345"/>
      <c r="H280" s="379">
        <v>0</v>
      </c>
      <c r="I280" s="379"/>
      <c r="J280" s="379">
        <v>0</v>
      </c>
      <c r="K280" s="379"/>
    </row>
    <row r="281" spans="1:11" ht="15.75">
      <c r="A281" s="345" t="s">
        <v>309</v>
      </c>
      <c r="B281" s="345"/>
      <c r="C281" s="345"/>
      <c r="D281" s="345"/>
      <c r="E281" s="345"/>
      <c r="H281" s="379">
        <f>745904015+1193822651</f>
        <v>1939726666</v>
      </c>
      <c r="I281" s="379"/>
      <c r="J281" s="379">
        <v>2340204898</v>
      </c>
      <c r="K281" s="379"/>
    </row>
    <row r="282" spans="1:11" ht="15.75">
      <c r="A282" s="345" t="s">
        <v>310</v>
      </c>
      <c r="B282" s="345"/>
      <c r="C282" s="345"/>
      <c r="D282" s="345"/>
      <c r="E282" s="345"/>
      <c r="H282" s="379">
        <f>1391571009+315535361+1675367674</f>
        <v>3382474044</v>
      </c>
      <c r="I282" s="379"/>
      <c r="J282" s="379">
        <v>3594540754</v>
      </c>
      <c r="K282" s="379"/>
    </row>
    <row r="283" spans="1:11" ht="15.75">
      <c r="A283" s="345" t="s">
        <v>311</v>
      </c>
      <c r="B283" s="345"/>
      <c r="C283" s="345"/>
      <c r="D283" s="345"/>
      <c r="E283" s="345"/>
      <c r="H283" s="379">
        <f>97765000+5189605</f>
        <v>102954605</v>
      </c>
      <c r="I283" s="379"/>
      <c r="J283" s="379">
        <v>2802505</v>
      </c>
      <c r="K283" s="379"/>
    </row>
    <row r="284" spans="1:11" ht="15.75">
      <c r="A284" s="345" t="s">
        <v>312</v>
      </c>
      <c r="B284" s="345"/>
      <c r="C284" s="345"/>
      <c r="D284" s="345"/>
      <c r="E284" s="345"/>
      <c r="H284" s="379">
        <v>0</v>
      </c>
      <c r="I284" s="379"/>
      <c r="J284" s="379">
        <v>0</v>
      </c>
      <c r="K284" s="379"/>
    </row>
    <row r="285" spans="1:11" ht="15.75">
      <c r="A285" s="345" t="s">
        <v>313</v>
      </c>
      <c r="B285" s="345"/>
      <c r="C285" s="345"/>
      <c r="D285" s="345"/>
      <c r="E285" s="345"/>
      <c r="H285" s="226"/>
      <c r="I285" s="226"/>
      <c r="J285" s="230"/>
      <c r="K285" s="230"/>
    </row>
    <row r="286" spans="1:11" ht="15.75">
      <c r="A286" s="345" t="s">
        <v>314</v>
      </c>
      <c r="B286" s="345"/>
      <c r="C286" s="345"/>
      <c r="D286" s="345"/>
      <c r="E286" s="345"/>
      <c r="H286" s="226"/>
      <c r="I286" s="226"/>
      <c r="J286" s="230"/>
      <c r="K286" s="230"/>
    </row>
    <row r="287" spans="4:11" ht="15.75">
      <c r="D287" s="231" t="s">
        <v>315</v>
      </c>
      <c r="E287" s="231"/>
      <c r="F287" s="231"/>
      <c r="H287" s="389">
        <f>SUM(H278:H284)</f>
        <v>14992163432</v>
      </c>
      <c r="I287" s="378"/>
      <c r="J287" s="390">
        <f>SUM(J278:J284)</f>
        <v>14475716472</v>
      </c>
      <c r="K287" s="391"/>
    </row>
    <row r="288" spans="1:7" ht="15.75">
      <c r="A288" s="363" t="s">
        <v>316</v>
      </c>
      <c r="B288" s="363"/>
      <c r="C288" s="363"/>
      <c r="D288" s="363"/>
      <c r="E288" s="363"/>
      <c r="F288" s="363"/>
      <c r="G288" s="363"/>
    </row>
    <row r="289" spans="1:7" ht="15.75">
      <c r="A289" s="363" t="s">
        <v>317</v>
      </c>
      <c r="B289" s="363"/>
      <c r="C289" s="363"/>
      <c r="D289" s="363"/>
      <c r="E289" s="363"/>
      <c r="F289" s="363"/>
      <c r="G289" s="363"/>
    </row>
    <row r="290" spans="1:7" ht="15.75">
      <c r="A290" s="363" t="s">
        <v>318</v>
      </c>
      <c r="B290" s="363"/>
      <c r="C290" s="363"/>
      <c r="D290" s="363"/>
      <c r="E290" s="363"/>
      <c r="F290" s="363"/>
      <c r="G290" s="363"/>
    </row>
    <row r="291" spans="1:11" ht="15.75">
      <c r="A291" s="345" t="s">
        <v>319</v>
      </c>
      <c r="B291" s="345"/>
      <c r="C291" s="345"/>
      <c r="D291" s="345"/>
      <c r="E291" s="345"/>
      <c r="H291" s="340" t="s">
        <v>288</v>
      </c>
      <c r="I291" s="340"/>
      <c r="J291" s="340" t="s">
        <v>289</v>
      </c>
      <c r="K291" s="340"/>
    </row>
    <row r="292" spans="1:11" ht="15.75">
      <c r="A292" s="345" t="s">
        <v>320</v>
      </c>
      <c r="B292" s="345"/>
      <c r="C292" s="345"/>
      <c r="D292" s="345"/>
      <c r="E292" s="345"/>
      <c r="H292" s="379">
        <v>0</v>
      </c>
      <c r="I292" s="379"/>
      <c r="J292" s="232"/>
      <c r="K292" s="232"/>
    </row>
    <row r="293" spans="1:11" ht="15.75">
      <c r="A293" s="345" t="s">
        <v>321</v>
      </c>
      <c r="B293" s="345"/>
      <c r="C293" s="345"/>
      <c r="D293" s="345"/>
      <c r="E293" s="345"/>
      <c r="H293" s="379">
        <v>113983874</v>
      </c>
      <c r="I293" s="379"/>
      <c r="J293" s="232"/>
      <c r="K293" s="232"/>
    </row>
    <row r="294" spans="1:11" ht="15.75">
      <c r="A294" s="345" t="s">
        <v>322</v>
      </c>
      <c r="B294" s="345"/>
      <c r="C294" s="345"/>
      <c r="D294" s="345"/>
      <c r="E294" s="345"/>
      <c r="H294" s="379">
        <v>149292454</v>
      </c>
      <c r="I294" s="379"/>
      <c r="J294" s="379">
        <v>0</v>
      </c>
      <c r="K294" s="379"/>
    </row>
    <row r="295" spans="1:11" ht="15.75">
      <c r="A295" s="345" t="s">
        <v>323</v>
      </c>
      <c r="B295" s="345"/>
      <c r="C295" s="345"/>
      <c r="D295" s="345"/>
      <c r="E295" s="345"/>
      <c r="H295" s="395">
        <v>829143216</v>
      </c>
      <c r="I295" s="395"/>
      <c r="J295" s="395">
        <v>1000015810</v>
      </c>
      <c r="K295" s="395"/>
    </row>
    <row r="296" spans="6:11" ht="15.75">
      <c r="F296" s="234" t="s">
        <v>304</v>
      </c>
      <c r="G296" s="235"/>
      <c r="H296" s="392">
        <f>H294+H295+H293+H292</f>
        <v>1092419544</v>
      </c>
      <c r="I296" s="393"/>
      <c r="J296" s="392">
        <f>J294+J295</f>
        <v>1000015810</v>
      </c>
      <c r="K296" s="393"/>
    </row>
    <row r="297" spans="1:11" ht="15.75">
      <c r="A297" t="s">
        <v>324</v>
      </c>
      <c r="F297" s="234"/>
      <c r="G297" s="235"/>
      <c r="H297" s="238"/>
      <c r="I297" s="239"/>
      <c r="J297" s="236"/>
      <c r="K297" s="237"/>
    </row>
    <row r="298" spans="1:11" ht="15.75">
      <c r="A298" t="s">
        <v>325</v>
      </c>
      <c r="F298" s="234"/>
      <c r="G298" s="235"/>
      <c r="H298" s="394">
        <v>0</v>
      </c>
      <c r="I298" s="394"/>
      <c r="J298" s="392">
        <v>0</v>
      </c>
      <c r="K298" s="392"/>
    </row>
    <row r="299" spans="1:11" ht="15.75">
      <c r="A299" t="s">
        <v>326</v>
      </c>
      <c r="F299" s="234"/>
      <c r="G299" s="235"/>
      <c r="H299" s="394">
        <v>0</v>
      </c>
      <c r="I299" s="394"/>
      <c r="J299" s="392">
        <v>0</v>
      </c>
      <c r="K299" s="392"/>
    </row>
    <row r="300" spans="1:11" ht="15.75">
      <c r="A300" t="s">
        <v>327</v>
      </c>
      <c r="F300" s="234"/>
      <c r="G300" s="235"/>
      <c r="H300" s="394">
        <v>0</v>
      </c>
      <c r="I300" s="394"/>
      <c r="J300" s="392">
        <v>0</v>
      </c>
      <c r="K300" s="392"/>
    </row>
    <row r="301" spans="6:11" ht="15.75">
      <c r="F301" s="234" t="s">
        <v>304</v>
      </c>
      <c r="G301" s="235"/>
      <c r="H301" s="392">
        <v>0</v>
      </c>
      <c r="I301" s="392"/>
      <c r="J301" s="396">
        <v>0</v>
      </c>
      <c r="K301" s="396"/>
    </row>
    <row r="302" spans="1:11" ht="15.75">
      <c r="A302" s="345" t="s">
        <v>328</v>
      </c>
      <c r="B302" s="345"/>
      <c r="C302" s="345"/>
      <c r="D302" s="345"/>
      <c r="E302" s="345"/>
      <c r="H302" s="340" t="s">
        <v>288</v>
      </c>
      <c r="I302" s="340"/>
      <c r="J302" s="340" t="s">
        <v>289</v>
      </c>
      <c r="K302" s="340"/>
    </row>
    <row r="303" spans="1:11" ht="15.75">
      <c r="A303" s="345" t="s">
        <v>329</v>
      </c>
      <c r="B303" s="345"/>
      <c r="C303" s="345"/>
      <c r="D303" s="345"/>
      <c r="E303" s="345"/>
      <c r="H303" s="381">
        <v>0</v>
      </c>
      <c r="I303" s="381"/>
      <c r="J303" s="382">
        <v>0</v>
      </c>
      <c r="K303" s="382"/>
    </row>
    <row r="304" spans="1:11" ht="15.75">
      <c r="A304" s="345" t="s">
        <v>330</v>
      </c>
      <c r="B304" s="345"/>
      <c r="C304" s="345"/>
      <c r="D304" s="345"/>
      <c r="E304" s="345"/>
      <c r="H304" s="381">
        <v>0</v>
      </c>
      <c r="I304" s="381"/>
      <c r="J304" s="382">
        <v>0</v>
      </c>
      <c r="K304" s="382"/>
    </row>
    <row r="305" spans="1:11" ht="15.75">
      <c r="A305" s="345" t="s">
        <v>331</v>
      </c>
      <c r="B305" s="345"/>
      <c r="C305" s="345"/>
      <c r="D305" s="345"/>
      <c r="E305" s="345"/>
      <c r="H305" s="381">
        <v>0</v>
      </c>
      <c r="I305" s="381"/>
      <c r="J305" s="382">
        <v>0</v>
      </c>
      <c r="K305" s="382"/>
    </row>
    <row r="306" spans="1:11" ht="15.75">
      <c r="A306" s="345" t="s">
        <v>332</v>
      </c>
      <c r="B306" s="345"/>
      <c r="C306" s="345"/>
      <c r="D306" s="345"/>
      <c r="E306" s="345"/>
      <c r="H306" s="381">
        <v>0</v>
      </c>
      <c r="I306" s="381"/>
      <c r="J306" s="382">
        <v>0</v>
      </c>
      <c r="K306" s="382"/>
    </row>
    <row r="307" spans="5:11" ht="15.75">
      <c r="E307" s="234" t="s">
        <v>333</v>
      </c>
      <c r="F307" s="240"/>
      <c r="H307" s="381">
        <v>0</v>
      </c>
      <c r="I307" s="381"/>
      <c r="J307" s="381">
        <v>0</v>
      </c>
      <c r="K307" s="381"/>
    </row>
    <row r="308" spans="1:5" ht="16.5" thickBot="1">
      <c r="A308" s="363" t="s">
        <v>334</v>
      </c>
      <c r="B308" s="363"/>
      <c r="C308" s="363"/>
      <c r="D308" s="363"/>
      <c r="E308" s="363"/>
    </row>
    <row r="309" spans="1:7" ht="12.75">
      <c r="A309" s="402" t="s">
        <v>335</v>
      </c>
      <c r="B309" s="398" t="s">
        <v>336</v>
      </c>
      <c r="C309" s="398" t="s">
        <v>337</v>
      </c>
      <c r="D309" s="398" t="s">
        <v>338</v>
      </c>
      <c r="E309" s="400" t="s">
        <v>339</v>
      </c>
      <c r="F309" s="398" t="s">
        <v>340</v>
      </c>
      <c r="G309" s="398" t="s">
        <v>341</v>
      </c>
    </row>
    <row r="310" spans="1:7" ht="13.5" thickBot="1">
      <c r="A310" s="403"/>
      <c r="B310" s="399"/>
      <c r="C310" s="399"/>
      <c r="D310" s="399"/>
      <c r="E310" s="401"/>
      <c r="F310" s="399"/>
      <c r="G310" s="399"/>
    </row>
    <row r="311" spans="1:7" ht="15.75">
      <c r="A311" s="242" t="s">
        <v>342</v>
      </c>
      <c r="B311" s="243"/>
      <c r="C311" s="243"/>
      <c r="D311" s="243"/>
      <c r="E311" s="243"/>
      <c r="F311" s="243"/>
      <c r="G311" s="243"/>
    </row>
    <row r="312" spans="1:7" ht="15.75">
      <c r="A312" s="244" t="s">
        <v>343</v>
      </c>
      <c r="B312" s="245">
        <v>52754782893</v>
      </c>
      <c r="C312" s="246">
        <v>21914831471</v>
      </c>
      <c r="D312" s="246">
        <v>2608907742</v>
      </c>
      <c r="E312" s="245">
        <v>54851740</v>
      </c>
      <c r="F312" s="245">
        <v>0</v>
      </c>
      <c r="G312" s="245">
        <v>77333373846</v>
      </c>
    </row>
    <row r="313" spans="1:7" ht="15.75">
      <c r="A313" s="247" t="s">
        <v>344</v>
      </c>
      <c r="B313" s="248">
        <v>0</v>
      </c>
      <c r="C313" s="248">
        <v>126711370</v>
      </c>
      <c r="D313" s="248">
        <v>0</v>
      </c>
      <c r="E313" s="248">
        <v>0</v>
      </c>
      <c r="F313" s="248">
        <v>0</v>
      </c>
      <c r="G313" s="248">
        <f aca="true" t="shared" si="0" ref="G313:G319">SUM(B313:F313)</f>
        <v>126711370</v>
      </c>
    </row>
    <row r="314" spans="1:7" ht="15.75">
      <c r="A314" s="247" t="s">
        <v>345</v>
      </c>
      <c r="B314" s="249">
        <v>0</v>
      </c>
      <c r="C314" s="249">
        <v>0</v>
      </c>
      <c r="D314" s="249">
        <v>0</v>
      </c>
      <c r="E314" s="249">
        <v>0</v>
      </c>
      <c r="F314" s="249">
        <v>0</v>
      </c>
      <c r="G314" s="249">
        <f t="shared" si="0"/>
        <v>0</v>
      </c>
    </row>
    <row r="315" spans="1:7" ht="15.75">
      <c r="A315" s="247" t="s">
        <v>346</v>
      </c>
      <c r="B315" s="249">
        <v>0</v>
      </c>
      <c r="C315" s="249">
        <v>0</v>
      </c>
      <c r="D315" s="249">
        <v>0</v>
      </c>
      <c r="E315" s="249">
        <v>0</v>
      </c>
      <c r="F315" s="249">
        <v>0</v>
      </c>
      <c r="G315" s="249">
        <f t="shared" si="0"/>
        <v>0</v>
      </c>
    </row>
    <row r="316" spans="1:7" ht="15.75">
      <c r="A316" s="247" t="s">
        <v>347</v>
      </c>
      <c r="B316" s="249">
        <v>0</v>
      </c>
      <c r="C316" s="249">
        <v>0</v>
      </c>
      <c r="D316" s="249">
        <v>0</v>
      </c>
      <c r="E316" s="249">
        <v>0</v>
      </c>
      <c r="F316" s="249">
        <v>0</v>
      </c>
      <c r="G316" s="249">
        <f t="shared" si="0"/>
        <v>0</v>
      </c>
    </row>
    <row r="317" spans="1:7" ht="15.75">
      <c r="A317" s="247" t="s">
        <v>348</v>
      </c>
      <c r="B317" s="249">
        <v>0</v>
      </c>
      <c r="C317" s="249">
        <v>0</v>
      </c>
      <c r="D317" s="249">
        <v>0</v>
      </c>
      <c r="E317" s="249">
        <v>0</v>
      </c>
      <c r="F317" s="249">
        <v>0</v>
      </c>
      <c r="G317" s="249">
        <f t="shared" si="0"/>
        <v>0</v>
      </c>
    </row>
    <row r="318" spans="1:7" ht="15.75">
      <c r="A318" s="244" t="s">
        <v>349</v>
      </c>
      <c r="B318" s="250">
        <v>0</v>
      </c>
      <c r="C318" s="250">
        <v>0</v>
      </c>
      <c r="D318" s="250">
        <v>0</v>
      </c>
      <c r="E318" s="250">
        <v>0</v>
      </c>
      <c r="F318" s="250">
        <v>0</v>
      </c>
      <c r="G318" s="249">
        <f t="shared" si="0"/>
        <v>0</v>
      </c>
    </row>
    <row r="319" spans="1:7" ht="15.75">
      <c r="A319" s="244" t="s">
        <v>350</v>
      </c>
      <c r="B319" s="245">
        <f>B312+B313+B314+B315-B316-B317-B318</f>
        <v>52754782893</v>
      </c>
      <c r="C319" s="246">
        <f>C312+C313+C314+C315-C316-C317-C318</f>
        <v>22041542841</v>
      </c>
      <c r="D319" s="246">
        <f>D312+D313+D314+D315-D316-D317-D318</f>
        <v>2608907742</v>
      </c>
      <c r="E319" s="245">
        <f>E312+E313+E314+E315-E316-E317-E318</f>
        <v>54851740</v>
      </c>
      <c r="F319" s="245">
        <f>F312+F313+F314+F315-F316-F317-F318</f>
        <v>0</v>
      </c>
      <c r="G319" s="251">
        <f t="shared" si="0"/>
        <v>77460085216</v>
      </c>
    </row>
    <row r="320" spans="1:7" ht="15.75">
      <c r="A320" s="242" t="s">
        <v>351</v>
      </c>
      <c r="B320" s="252"/>
      <c r="C320" s="252"/>
      <c r="D320" s="252"/>
      <c r="E320" s="252"/>
      <c r="F320" s="252"/>
      <c r="G320" s="252"/>
    </row>
    <row r="321" spans="1:7" ht="15.75">
      <c r="A321" s="244" t="s">
        <v>343</v>
      </c>
      <c r="B321" s="245">
        <v>12873578117</v>
      </c>
      <c r="C321" s="245">
        <v>10738685312</v>
      </c>
      <c r="D321" s="245">
        <v>1818673314</v>
      </c>
      <c r="E321" s="245">
        <v>54851740</v>
      </c>
      <c r="F321" s="245">
        <v>0</v>
      </c>
      <c r="G321" s="245">
        <v>25485788483</v>
      </c>
    </row>
    <row r="322" spans="1:7" ht="15.75">
      <c r="A322" s="247" t="s">
        <v>352</v>
      </c>
      <c r="B322" s="248">
        <v>718583290.2433333</v>
      </c>
      <c r="C322" s="248">
        <v>665832558.0797944</v>
      </c>
      <c r="D322" s="253">
        <v>46728296.016666666</v>
      </c>
      <c r="E322" s="248">
        <v>0</v>
      </c>
      <c r="F322" s="248"/>
      <c r="G322" s="248">
        <f>SUM(B322:F322)</f>
        <v>1431144144.3397944</v>
      </c>
    </row>
    <row r="323" spans="1:7" ht="15.75">
      <c r="A323" s="254" t="s">
        <v>346</v>
      </c>
      <c r="B323" s="249"/>
      <c r="C323" s="249"/>
      <c r="D323" s="249"/>
      <c r="E323" s="249"/>
      <c r="F323" s="249"/>
      <c r="G323" s="249">
        <f>SUM(B323:F323)</f>
        <v>0</v>
      </c>
    </row>
    <row r="324" spans="1:7" ht="15.75">
      <c r="A324" s="247" t="s">
        <v>353</v>
      </c>
      <c r="B324" s="249"/>
      <c r="C324" s="249"/>
      <c r="D324" s="249"/>
      <c r="E324" s="249"/>
      <c r="F324" s="249"/>
      <c r="G324" s="249"/>
    </row>
    <row r="325" spans="1:7" ht="15.75">
      <c r="A325" s="247" t="s">
        <v>348</v>
      </c>
      <c r="B325" s="249"/>
      <c r="C325" s="249">
        <v>0</v>
      </c>
      <c r="D325" s="249">
        <v>0</v>
      </c>
      <c r="E325" s="249"/>
      <c r="F325" s="249"/>
      <c r="G325" s="249">
        <f>SUM(B325:F325)</f>
        <v>0</v>
      </c>
    </row>
    <row r="326" spans="1:7" ht="15.75">
      <c r="A326" s="244" t="s">
        <v>349</v>
      </c>
      <c r="B326" s="250">
        <v>0</v>
      </c>
      <c r="C326" s="250">
        <v>0</v>
      </c>
      <c r="D326" s="250"/>
      <c r="E326" s="250">
        <v>0</v>
      </c>
      <c r="F326" s="250">
        <v>0</v>
      </c>
      <c r="G326" s="250">
        <f>SUM(B326:F326)</f>
        <v>0</v>
      </c>
    </row>
    <row r="327" spans="1:7" ht="15.75">
      <c r="A327" s="244" t="s">
        <v>350</v>
      </c>
      <c r="B327" s="245">
        <f>B321+B322-B324-B325-B326+B323+1</f>
        <v>13592161408.243334</v>
      </c>
      <c r="C327" s="245">
        <f>C321+C322+C323-C324-C325-C326</f>
        <v>11404517870.079794</v>
      </c>
      <c r="D327" s="245">
        <f>D321+D322-D324-D325-D326</f>
        <v>1865401610.0166667</v>
      </c>
      <c r="E327" s="245">
        <f>E321+E322-E324-E325-E326</f>
        <v>54851740</v>
      </c>
      <c r="F327" s="245">
        <f>F321+F322-F324-F325-F326</f>
        <v>0</v>
      </c>
      <c r="G327" s="245">
        <f>SUM(B327:F327)</f>
        <v>26916932628.339794</v>
      </c>
    </row>
    <row r="328" spans="1:7" ht="15.75">
      <c r="A328" s="255" t="s">
        <v>354</v>
      </c>
      <c r="B328" s="252"/>
      <c r="C328" s="252"/>
      <c r="D328" s="252"/>
      <c r="E328" s="252"/>
      <c r="F328" s="252"/>
      <c r="G328" s="252"/>
    </row>
    <row r="329" spans="1:7" ht="15.75">
      <c r="A329" s="247" t="s">
        <v>355</v>
      </c>
      <c r="B329" s="248">
        <f>B312-B321</f>
        <v>39881204776</v>
      </c>
      <c r="C329" s="248">
        <f>C312-C321</f>
        <v>11176146159</v>
      </c>
      <c r="D329" s="248">
        <f>D312-D321</f>
        <v>790234428</v>
      </c>
      <c r="E329" s="248">
        <f>E312-E321</f>
        <v>0</v>
      </c>
      <c r="F329" s="248">
        <f>F312-F321</f>
        <v>0</v>
      </c>
      <c r="G329" s="248">
        <f>SUM(B329:F329)</f>
        <v>51847585363</v>
      </c>
    </row>
    <row r="330" spans="1:7" ht="16.5" thickBot="1">
      <c r="A330" s="241" t="s">
        <v>356</v>
      </c>
      <c r="B330" s="256">
        <f>B319-B327</f>
        <v>39162621484.75667</v>
      </c>
      <c r="C330" s="256">
        <f>C319-C327</f>
        <v>10637024970.920206</v>
      </c>
      <c r="D330" s="256">
        <f>D319-D327</f>
        <v>743506131.9833333</v>
      </c>
      <c r="E330" s="256">
        <f>E319-E327</f>
        <v>0</v>
      </c>
      <c r="F330" s="256">
        <f>F319-F327</f>
        <v>0</v>
      </c>
      <c r="G330" s="256">
        <f>SUM(B330:F330)</f>
        <v>50543152587.6602</v>
      </c>
    </row>
    <row r="331" ht="12.75">
      <c r="A331" s="257"/>
    </row>
    <row r="332" spans="1:7" ht="15.75">
      <c r="A332" s="397" t="s">
        <v>357</v>
      </c>
      <c r="B332" s="397"/>
      <c r="C332" s="397"/>
      <c r="D332" s="397"/>
      <c r="E332" s="397"/>
      <c r="F332" s="397"/>
      <c r="G332" s="397"/>
    </row>
    <row r="333" spans="1:7" ht="15.75">
      <c r="A333" s="397" t="s">
        <v>358</v>
      </c>
      <c r="B333" s="397"/>
      <c r="C333" s="397"/>
      <c r="D333" s="397"/>
      <c r="E333" s="397"/>
      <c r="F333" s="397"/>
      <c r="G333" s="397"/>
    </row>
    <row r="334" spans="1:7" ht="15.75">
      <c r="A334" s="397" t="s">
        <v>359</v>
      </c>
      <c r="B334" s="397"/>
      <c r="C334" s="397"/>
      <c r="D334" s="397"/>
      <c r="E334" s="397"/>
      <c r="F334" s="397"/>
      <c r="G334" s="397"/>
    </row>
    <row r="335" spans="1:7" ht="15.75">
      <c r="A335" s="258" t="s">
        <v>360</v>
      </c>
      <c r="B335" s="240"/>
      <c r="C335" s="240"/>
      <c r="D335" s="240"/>
      <c r="E335" s="240"/>
      <c r="F335" s="240"/>
      <c r="G335" s="240"/>
    </row>
    <row r="336" spans="1:7" ht="15.75">
      <c r="A336" s="363" t="s">
        <v>361</v>
      </c>
      <c r="B336" s="363"/>
      <c r="C336" s="363"/>
      <c r="D336" s="363"/>
      <c r="E336" s="363"/>
      <c r="F336" s="363"/>
      <c r="G336" s="363"/>
    </row>
    <row r="337" spans="1:3" ht="15.75">
      <c r="A337" s="363" t="s">
        <v>362</v>
      </c>
      <c r="B337" s="363"/>
      <c r="C337" s="363"/>
    </row>
    <row r="338" ht="15.75">
      <c r="A338" s="40"/>
    </row>
    <row r="339" spans="1:7" ht="15.75">
      <c r="A339" s="259"/>
      <c r="B339" s="405" t="s">
        <v>363</v>
      </c>
      <c r="C339" s="260" t="s">
        <v>364</v>
      </c>
      <c r="D339" s="261" t="s">
        <v>365</v>
      </c>
      <c r="E339" s="262" t="s">
        <v>366</v>
      </c>
      <c r="F339" s="405" t="s">
        <v>367</v>
      </c>
      <c r="G339" s="405" t="s">
        <v>341</v>
      </c>
    </row>
    <row r="340" spans="1:7" ht="15.75">
      <c r="A340" s="263" t="s">
        <v>335</v>
      </c>
      <c r="B340" s="406"/>
      <c r="C340" s="36" t="s">
        <v>368</v>
      </c>
      <c r="D340" s="36" t="s">
        <v>369</v>
      </c>
      <c r="E340" s="36" t="s">
        <v>370</v>
      </c>
      <c r="F340" s="406"/>
      <c r="G340" s="406"/>
    </row>
    <row r="341" spans="1:7" ht="15.75">
      <c r="A341" s="264" t="s">
        <v>371</v>
      </c>
      <c r="B341" s="265"/>
      <c r="C341" s="265"/>
      <c r="D341" s="265"/>
      <c r="E341" s="265"/>
      <c r="F341" s="265"/>
      <c r="G341" s="265"/>
    </row>
    <row r="342" spans="1:7" ht="15.75">
      <c r="A342" s="266" t="s">
        <v>343</v>
      </c>
      <c r="B342" s="267">
        <v>4577825033</v>
      </c>
      <c r="C342" s="267">
        <v>0</v>
      </c>
      <c r="D342" s="267">
        <v>0</v>
      </c>
      <c r="E342" s="267">
        <v>4452020629</v>
      </c>
      <c r="F342" s="267">
        <v>0</v>
      </c>
      <c r="G342" s="267">
        <v>9029845662</v>
      </c>
    </row>
    <row r="343" spans="1:7" ht="15.75">
      <c r="A343" s="268" t="s">
        <v>344</v>
      </c>
      <c r="B343" s="269">
        <v>0</v>
      </c>
      <c r="C343" s="269">
        <v>0</v>
      </c>
      <c r="D343" s="269">
        <v>0</v>
      </c>
      <c r="E343" s="269">
        <v>0</v>
      </c>
      <c r="F343" s="269">
        <v>0</v>
      </c>
      <c r="G343" s="269">
        <v>0</v>
      </c>
    </row>
    <row r="344" spans="1:7" ht="15.75">
      <c r="A344" s="270" t="s">
        <v>372</v>
      </c>
      <c r="B344" s="271">
        <v>0</v>
      </c>
      <c r="C344" s="271">
        <v>0</v>
      </c>
      <c r="D344" s="271">
        <v>0</v>
      </c>
      <c r="E344" s="271">
        <v>0</v>
      </c>
      <c r="F344" s="271">
        <v>0</v>
      </c>
      <c r="G344" s="271">
        <v>0</v>
      </c>
    </row>
    <row r="345" spans="1:7" ht="15.75">
      <c r="A345" s="270" t="s">
        <v>373</v>
      </c>
      <c r="B345" s="271">
        <v>0</v>
      </c>
      <c r="C345" s="271">
        <v>0</v>
      </c>
      <c r="D345" s="271">
        <v>0</v>
      </c>
      <c r="E345" s="271">
        <v>0</v>
      </c>
      <c r="F345" s="271">
        <v>0</v>
      </c>
      <c r="G345" s="271">
        <v>0</v>
      </c>
    </row>
    <row r="346" spans="1:7" ht="15.75">
      <c r="A346" s="268" t="s">
        <v>346</v>
      </c>
      <c r="B346" s="271">
        <v>0</v>
      </c>
      <c r="C346" s="271">
        <v>0</v>
      </c>
      <c r="D346" s="271">
        <v>0</v>
      </c>
      <c r="E346" s="271">
        <v>0</v>
      </c>
      <c r="F346" s="271">
        <v>0</v>
      </c>
      <c r="G346" s="271">
        <f>B346</f>
        <v>0</v>
      </c>
    </row>
    <row r="347" spans="1:7" ht="15.75">
      <c r="A347" s="266" t="s">
        <v>348</v>
      </c>
      <c r="B347" s="272">
        <v>0</v>
      </c>
      <c r="C347" s="272">
        <v>0</v>
      </c>
      <c r="D347" s="272">
        <v>0</v>
      </c>
      <c r="E347" s="272">
        <v>0</v>
      </c>
      <c r="F347" s="272">
        <v>0</v>
      </c>
      <c r="G347" s="272">
        <v>0</v>
      </c>
    </row>
    <row r="348" spans="1:7" ht="15.75">
      <c r="A348" s="273" t="s">
        <v>349</v>
      </c>
      <c r="B348" s="267"/>
      <c r="C348" s="267"/>
      <c r="D348" s="267"/>
      <c r="E348" s="267">
        <f>E342-4452020629</f>
        <v>0</v>
      </c>
      <c r="F348" s="267"/>
      <c r="G348" s="267">
        <f>E348</f>
        <v>0</v>
      </c>
    </row>
    <row r="349" spans="1:7" ht="15.75">
      <c r="A349" s="274" t="s">
        <v>350</v>
      </c>
      <c r="B349" s="275">
        <f>B342</f>
        <v>4577825033</v>
      </c>
      <c r="C349" s="275">
        <v>0</v>
      </c>
      <c r="D349" s="275">
        <v>0</v>
      </c>
      <c r="E349" s="275">
        <f>E342-E348</f>
        <v>4452020629</v>
      </c>
      <c r="F349" s="275">
        <v>0</v>
      </c>
      <c r="G349" s="275">
        <f>SUM(B349:F349)</f>
        <v>9029845662</v>
      </c>
    </row>
    <row r="350" spans="1:7" ht="15.75">
      <c r="A350" s="264" t="s">
        <v>351</v>
      </c>
      <c r="B350" s="276"/>
      <c r="C350" s="276"/>
      <c r="D350" s="276"/>
      <c r="E350" s="276"/>
      <c r="F350" s="276"/>
      <c r="G350" s="276"/>
    </row>
    <row r="351" spans="1:7" ht="15.75">
      <c r="A351" s="266" t="s">
        <v>343</v>
      </c>
      <c r="B351" s="267">
        <v>548969865</v>
      </c>
      <c r="C351" s="267">
        <v>0</v>
      </c>
      <c r="D351" s="267">
        <v>0</v>
      </c>
      <c r="E351" s="267">
        <v>2448611346</v>
      </c>
      <c r="F351" s="267">
        <v>0</v>
      </c>
      <c r="G351" s="267">
        <v>2997581211</v>
      </c>
    </row>
    <row r="352" spans="1:7" ht="15.75">
      <c r="A352" s="268" t="s">
        <v>352</v>
      </c>
      <c r="B352" s="269">
        <v>26565200</v>
      </c>
      <c r="C352" s="269">
        <v>0</v>
      </c>
      <c r="D352" s="269">
        <v>0</v>
      </c>
      <c r="E352" s="269">
        <v>333901547</v>
      </c>
      <c r="F352" s="269">
        <v>0</v>
      </c>
      <c r="G352" s="269">
        <f>SUM(B352:F352)</f>
        <v>360466747</v>
      </c>
    </row>
    <row r="353" spans="1:7" ht="15.75">
      <c r="A353" s="268" t="s">
        <v>346</v>
      </c>
      <c r="B353" s="271">
        <v>0</v>
      </c>
      <c r="C353" s="271"/>
      <c r="D353" s="271"/>
      <c r="E353" s="271"/>
      <c r="F353" s="271"/>
      <c r="G353" s="271">
        <f>B353</f>
        <v>0</v>
      </c>
    </row>
    <row r="354" spans="1:7" ht="15.75">
      <c r="A354" s="268" t="s">
        <v>348</v>
      </c>
      <c r="B354" s="271">
        <v>0</v>
      </c>
      <c r="C354" s="271">
        <v>0</v>
      </c>
      <c r="D354" s="271">
        <v>0</v>
      </c>
      <c r="E354" s="271">
        <v>0</v>
      </c>
      <c r="F354" s="271">
        <v>0</v>
      </c>
      <c r="G354" s="271">
        <v>0</v>
      </c>
    </row>
    <row r="355" spans="1:7" ht="15.75">
      <c r="A355" s="266" t="s">
        <v>349</v>
      </c>
      <c r="B355" s="272">
        <v>0</v>
      </c>
      <c r="C355" s="272">
        <v>0</v>
      </c>
      <c r="D355" s="272">
        <v>0</v>
      </c>
      <c r="E355" s="272">
        <v>0</v>
      </c>
      <c r="F355" s="272">
        <v>0</v>
      </c>
      <c r="G355" s="272">
        <f>E355</f>
        <v>0</v>
      </c>
    </row>
    <row r="356" spans="1:7" ht="15.75">
      <c r="A356" s="274" t="s">
        <v>350</v>
      </c>
      <c r="B356" s="275">
        <f>B351+B352-B355+B353</f>
        <v>575535065</v>
      </c>
      <c r="C356" s="275">
        <f>C351+C352-C355</f>
        <v>0</v>
      </c>
      <c r="D356" s="275">
        <f>D351+D352-D355</f>
        <v>0</v>
      </c>
      <c r="E356" s="275">
        <f>E351+E352-E355</f>
        <v>2782512893</v>
      </c>
      <c r="F356" s="275">
        <v>0</v>
      </c>
      <c r="G356" s="275">
        <f>SUM(B356:F356)</f>
        <v>3358047958</v>
      </c>
    </row>
    <row r="357" spans="1:7" ht="15.75">
      <c r="A357" s="277" t="s">
        <v>374</v>
      </c>
      <c r="B357" s="276"/>
      <c r="C357" s="276"/>
      <c r="D357" s="276"/>
      <c r="E357" s="276"/>
      <c r="F357" s="276"/>
      <c r="G357" s="276"/>
    </row>
    <row r="358" spans="1:7" ht="15.75">
      <c r="A358" s="268" t="s">
        <v>355</v>
      </c>
      <c r="B358" s="269">
        <f>B342-B351</f>
        <v>4028855168</v>
      </c>
      <c r="C358" s="269">
        <f>C342-C351</f>
        <v>0</v>
      </c>
      <c r="D358" s="269">
        <f>D342-D351</f>
        <v>0</v>
      </c>
      <c r="E358" s="269">
        <f>E342-E351</f>
        <v>2003409283</v>
      </c>
      <c r="F358" s="269">
        <v>0</v>
      </c>
      <c r="G358" s="269">
        <f>SUM(B358:F358)</f>
        <v>6032264451</v>
      </c>
    </row>
    <row r="359" spans="1:7" ht="15.75">
      <c r="A359" s="278" t="s">
        <v>375</v>
      </c>
      <c r="B359" s="279">
        <f>B349-B356</f>
        <v>4002289968</v>
      </c>
      <c r="C359" s="279">
        <v>0</v>
      </c>
      <c r="D359" s="279">
        <f>D349-D356</f>
        <v>0</v>
      </c>
      <c r="E359" s="279">
        <f>E349-E356</f>
        <v>1669507736</v>
      </c>
      <c r="F359" s="279">
        <v>0</v>
      </c>
      <c r="G359" s="279">
        <f>SUM(B359:F359)</f>
        <v>5671797704</v>
      </c>
    </row>
    <row r="360" ht="15.75">
      <c r="A360" s="122" t="s">
        <v>376</v>
      </c>
    </row>
    <row r="361" spans="1:7" ht="15.75">
      <c r="A361" s="397" t="s">
        <v>377</v>
      </c>
      <c r="B361" s="397"/>
      <c r="C361" s="397"/>
      <c r="D361" s="397"/>
      <c r="E361" s="397"/>
      <c r="F361" s="397"/>
      <c r="G361" s="397"/>
    </row>
    <row r="362" spans="1:7" ht="15.75">
      <c r="A362" s="380" t="s">
        <v>378</v>
      </c>
      <c r="B362" s="380"/>
      <c r="F362" s="280" t="s">
        <v>288</v>
      </c>
      <c r="G362" s="280" t="s">
        <v>379</v>
      </c>
    </row>
    <row r="363" spans="1:7" ht="15.75">
      <c r="A363" s="380" t="s">
        <v>380</v>
      </c>
      <c r="B363" s="380"/>
      <c r="E363" s="404">
        <v>1964200570</v>
      </c>
      <c r="F363" s="404"/>
      <c r="G363" s="281">
        <v>644981975</v>
      </c>
    </row>
    <row r="364" spans="1:7" ht="15.75">
      <c r="A364" s="345"/>
      <c r="B364" s="345"/>
      <c r="C364" s="345"/>
      <c r="D364" s="345"/>
      <c r="F364" s="282"/>
      <c r="G364" s="282"/>
    </row>
    <row r="365" spans="1:7" ht="15.75">
      <c r="A365" s="380" t="s">
        <v>381</v>
      </c>
      <c r="B365" s="380"/>
      <c r="F365" s="283"/>
      <c r="G365" s="283"/>
    </row>
    <row r="366" spans="1:7" ht="15.75">
      <c r="A366" s="345" t="s">
        <v>382</v>
      </c>
      <c r="B366" s="345"/>
      <c r="C366" s="120"/>
      <c r="D366" s="407" t="s">
        <v>288</v>
      </c>
      <c r="E366" s="407"/>
      <c r="F366" s="340" t="s">
        <v>289</v>
      </c>
      <c r="G366" s="340"/>
    </row>
    <row r="367" spans="1:7" ht="15.75">
      <c r="A367" s="120"/>
      <c r="B367" s="120"/>
      <c r="C367" s="120"/>
      <c r="D367" s="284" t="s">
        <v>383</v>
      </c>
      <c r="E367" s="284" t="s">
        <v>384</v>
      </c>
      <c r="F367" s="284" t="s">
        <v>383</v>
      </c>
      <c r="G367" s="284" t="s">
        <v>384</v>
      </c>
    </row>
    <row r="368" spans="1:7" ht="15.75">
      <c r="A368" s="345" t="s">
        <v>385</v>
      </c>
      <c r="B368" s="345"/>
      <c r="C368" s="345"/>
      <c r="D368" s="345"/>
      <c r="E368" s="285"/>
      <c r="G368" s="286">
        <v>0</v>
      </c>
    </row>
    <row r="369" spans="1:7" ht="15.75">
      <c r="A369" s="345" t="s">
        <v>386</v>
      </c>
      <c r="B369" s="345"/>
      <c r="C369" s="345"/>
      <c r="D369" s="345"/>
      <c r="E369" s="345"/>
      <c r="G369" s="286"/>
    </row>
    <row r="370" spans="1:7" ht="15.75">
      <c r="A370" s="345" t="s">
        <v>387</v>
      </c>
      <c r="B370" s="345"/>
      <c r="C370" s="345"/>
      <c r="D370" s="345"/>
      <c r="E370" s="345"/>
      <c r="G370" s="286"/>
    </row>
    <row r="371" spans="1:7" ht="15.75">
      <c r="A371" s="345" t="s">
        <v>388</v>
      </c>
      <c r="B371" s="345"/>
      <c r="C371" s="345"/>
      <c r="D371" s="287"/>
      <c r="E371" s="287"/>
      <c r="F371" s="287">
        <v>0</v>
      </c>
      <c r="G371" s="287">
        <v>0</v>
      </c>
    </row>
    <row r="372" spans="1:7" ht="15.75">
      <c r="A372" s="13" t="s">
        <v>389</v>
      </c>
      <c r="B372" s="13"/>
      <c r="C372" s="13"/>
      <c r="D372" s="287">
        <v>0</v>
      </c>
      <c r="E372" s="287">
        <v>0</v>
      </c>
      <c r="F372" s="287">
        <v>0</v>
      </c>
      <c r="G372" s="287">
        <v>0</v>
      </c>
    </row>
    <row r="373" spans="1:7" ht="15.75">
      <c r="A373" s="345" t="s">
        <v>390</v>
      </c>
      <c r="B373" s="345"/>
      <c r="C373" s="13"/>
      <c r="D373" s="382">
        <v>0</v>
      </c>
      <c r="E373" s="382"/>
      <c r="F373" s="382">
        <v>0</v>
      </c>
      <c r="G373" s="382"/>
    </row>
    <row r="374" spans="1:7" ht="15.75">
      <c r="A374" s="13" t="s">
        <v>391</v>
      </c>
      <c r="B374" s="13"/>
      <c r="C374" s="13"/>
      <c r="D374" s="379">
        <v>0</v>
      </c>
      <c r="E374" s="379"/>
      <c r="F374" s="379">
        <v>0</v>
      </c>
      <c r="G374" s="379"/>
    </row>
    <row r="375" spans="1:7" ht="15.75">
      <c r="A375" s="345" t="s">
        <v>392</v>
      </c>
      <c r="B375" s="345"/>
      <c r="C375" s="13"/>
      <c r="D375" s="287">
        <v>0</v>
      </c>
      <c r="E375" s="287">
        <v>0</v>
      </c>
      <c r="F375" s="287">
        <v>0</v>
      </c>
      <c r="G375" s="287">
        <v>0</v>
      </c>
    </row>
    <row r="376" spans="1:7" ht="15.75">
      <c r="A376" s="2" t="s">
        <v>393</v>
      </c>
      <c r="D376" s="287"/>
      <c r="E376" s="288">
        <f>SUM(E371:E375)</f>
        <v>0</v>
      </c>
      <c r="F376" s="287"/>
      <c r="G376" s="288">
        <f>SUM(G371:G375)</f>
        <v>0</v>
      </c>
    </row>
    <row r="377" spans="1:5" ht="15.75">
      <c r="A377" s="345" t="s">
        <v>394</v>
      </c>
      <c r="B377" s="345"/>
      <c r="C377" s="345"/>
      <c r="D377" s="345"/>
      <c r="E377" s="345"/>
    </row>
    <row r="378" spans="1:5" ht="15.75">
      <c r="A378" s="345" t="s">
        <v>395</v>
      </c>
      <c r="B378" s="345"/>
      <c r="C378" s="345"/>
      <c r="D378" s="120"/>
      <c r="E378" s="120"/>
    </row>
    <row r="379" spans="1:5" ht="15.75">
      <c r="A379" s="345" t="s">
        <v>396</v>
      </c>
      <c r="B379" s="345"/>
      <c r="C379" s="345"/>
      <c r="D379" s="120"/>
      <c r="E379" s="120"/>
    </row>
    <row r="380" spans="1:7" ht="15.75">
      <c r="A380" s="214" t="s">
        <v>397</v>
      </c>
      <c r="B380" s="214"/>
      <c r="C380" s="214"/>
      <c r="D380" s="214"/>
      <c r="E380" s="214"/>
      <c r="F380" s="214"/>
      <c r="G380" s="214"/>
    </row>
    <row r="381" spans="1:11" ht="15.75">
      <c r="A381" s="345" t="s">
        <v>398</v>
      </c>
      <c r="B381" s="345"/>
      <c r="C381" s="345"/>
      <c r="D381" s="345"/>
      <c r="E381" s="345"/>
      <c r="F381" s="345"/>
      <c r="H381" s="395">
        <v>171037505</v>
      </c>
      <c r="I381" s="395"/>
      <c r="J381" s="408">
        <v>228050007</v>
      </c>
      <c r="K381" s="408"/>
    </row>
    <row r="382" spans="1:11" ht="15.75">
      <c r="A382" s="345" t="s">
        <v>399</v>
      </c>
      <c r="B382" s="345"/>
      <c r="C382" s="345"/>
      <c r="D382" s="345"/>
      <c r="E382" s="345"/>
      <c r="H382" s="407" t="s">
        <v>288</v>
      </c>
      <c r="I382" s="407"/>
      <c r="J382" s="340" t="s">
        <v>289</v>
      </c>
      <c r="K382" s="340"/>
    </row>
    <row r="383" spans="1:11" ht="15.75">
      <c r="A383" s="388" t="s">
        <v>400</v>
      </c>
      <c r="B383" s="388"/>
      <c r="E383" s="370"/>
      <c r="H383" s="381">
        <v>0</v>
      </c>
      <c r="I383" s="381"/>
      <c r="J383" s="373">
        <v>0</v>
      </c>
      <c r="K383" s="373"/>
    </row>
    <row r="384" spans="1:11" ht="15.75">
      <c r="A384" s="345" t="s">
        <v>401</v>
      </c>
      <c r="B384" s="345"/>
      <c r="C384" s="345"/>
      <c r="E384" s="370"/>
      <c r="H384" s="395"/>
      <c r="I384" s="395"/>
      <c r="J384" s="379">
        <v>0</v>
      </c>
      <c r="K384" s="379"/>
    </row>
    <row r="385" spans="1:11" ht="15.75">
      <c r="A385" s="339" t="s">
        <v>304</v>
      </c>
      <c r="B385" s="339"/>
      <c r="E385" s="221"/>
      <c r="H385" s="409">
        <f>SUM(H383:H384)</f>
        <v>0</v>
      </c>
      <c r="I385" s="409"/>
      <c r="J385" s="409">
        <f>SUM(J383:J384)</f>
        <v>0</v>
      </c>
      <c r="K385" s="409"/>
    </row>
    <row r="386" spans="1:11" ht="15.75">
      <c r="A386" s="345" t="s">
        <v>402</v>
      </c>
      <c r="B386" s="345"/>
      <c r="C386" s="345"/>
      <c r="D386" s="345"/>
      <c r="E386" s="345"/>
      <c r="F386" s="345"/>
      <c r="H386" s="407" t="s">
        <v>288</v>
      </c>
      <c r="I386" s="407"/>
      <c r="J386" s="340" t="s">
        <v>289</v>
      </c>
      <c r="K386" s="340"/>
    </row>
    <row r="387" spans="1:11" ht="15.75">
      <c r="A387" s="345" t="s">
        <v>403</v>
      </c>
      <c r="B387" s="345"/>
      <c r="C387" s="345"/>
      <c r="D387" s="345"/>
      <c r="E387" s="345"/>
      <c r="H387" s="379">
        <v>0</v>
      </c>
      <c r="I387" s="379"/>
      <c r="J387" s="379">
        <v>0</v>
      </c>
      <c r="K387" s="379"/>
    </row>
    <row r="388" spans="1:11" ht="15.75">
      <c r="A388" s="345" t="s">
        <v>404</v>
      </c>
      <c r="B388" s="345"/>
      <c r="C388" s="345"/>
      <c r="D388" s="345"/>
      <c r="E388" s="345"/>
      <c r="H388" s="379">
        <v>5704275</v>
      </c>
      <c r="I388" s="379"/>
      <c r="J388" s="379">
        <v>1591224</v>
      </c>
      <c r="K388" s="379"/>
    </row>
    <row r="389" spans="1:11" ht="15.75">
      <c r="A389" s="345" t="s">
        <v>405</v>
      </c>
      <c r="B389" s="345"/>
      <c r="C389" s="345"/>
      <c r="D389" s="345"/>
      <c r="E389" s="345"/>
      <c r="H389" s="379">
        <v>0</v>
      </c>
      <c r="I389" s="379"/>
      <c r="J389" s="379">
        <v>0</v>
      </c>
      <c r="K389" s="379"/>
    </row>
    <row r="390" spans="1:11" ht="15.75">
      <c r="A390" s="345" t="s">
        <v>406</v>
      </c>
      <c r="B390" s="345"/>
      <c r="C390" s="345"/>
      <c r="D390" s="345"/>
      <c r="E390" s="345"/>
      <c r="H390" s="379">
        <v>0</v>
      </c>
      <c r="I390" s="379"/>
      <c r="J390" s="379">
        <v>230371534</v>
      </c>
      <c r="K390" s="379"/>
    </row>
    <row r="391" spans="1:11" ht="15.75">
      <c r="A391" s="345" t="s">
        <v>407</v>
      </c>
      <c r="B391" s="345"/>
      <c r="C391" s="345"/>
      <c r="D391" s="120"/>
      <c r="E391" s="120"/>
      <c r="H391" s="379">
        <v>0</v>
      </c>
      <c r="I391" s="379"/>
      <c r="J391" s="379">
        <v>22520113</v>
      </c>
      <c r="K391" s="379"/>
    </row>
    <row r="392" spans="1:11" ht="15.75">
      <c r="A392" s="345" t="s">
        <v>408</v>
      </c>
      <c r="B392" s="345"/>
      <c r="C392" s="345"/>
      <c r="D392" s="345"/>
      <c r="E392" s="345"/>
      <c r="H392" s="379">
        <v>0</v>
      </c>
      <c r="I392" s="379"/>
      <c r="J392" s="379">
        <v>0</v>
      </c>
      <c r="K392" s="379"/>
    </row>
    <row r="393" spans="1:11" ht="15.75">
      <c r="A393" s="345" t="s">
        <v>409</v>
      </c>
      <c r="B393" s="345"/>
      <c r="C393" s="345"/>
      <c r="D393" s="345"/>
      <c r="E393" s="345"/>
      <c r="H393" s="379">
        <v>0</v>
      </c>
      <c r="I393" s="379"/>
      <c r="J393" s="379">
        <v>0</v>
      </c>
      <c r="K393" s="379"/>
    </row>
    <row r="394" spans="1:11" ht="15.75">
      <c r="A394" s="345" t="s">
        <v>410</v>
      </c>
      <c r="B394" s="345"/>
      <c r="C394" s="345"/>
      <c r="D394" s="345"/>
      <c r="E394" s="345"/>
      <c r="H394" s="379"/>
      <c r="I394" s="379"/>
      <c r="J394" s="379" t="s">
        <v>411</v>
      </c>
      <c r="K394" s="379"/>
    </row>
    <row r="395" spans="1:11" ht="15">
      <c r="A395" t="s">
        <v>412</v>
      </c>
      <c r="H395" s="379">
        <v>0</v>
      </c>
      <c r="I395" s="379"/>
      <c r="J395" s="379">
        <v>0</v>
      </c>
      <c r="K395" s="379"/>
    </row>
    <row r="396" spans="7:11" ht="15.75">
      <c r="G396" s="2" t="s">
        <v>304</v>
      </c>
      <c r="H396" s="409">
        <f>SUM(H387:H395)</f>
        <v>5704275</v>
      </c>
      <c r="I396" s="409"/>
      <c r="J396" s="410">
        <f>SUM(J387:J395)</f>
        <v>254482871</v>
      </c>
      <c r="K396" s="410"/>
    </row>
    <row r="397" spans="7:11" ht="15.75">
      <c r="G397" s="2"/>
      <c r="H397" s="289"/>
      <c r="I397" s="289"/>
      <c r="J397" s="289"/>
      <c r="K397" s="289"/>
    </row>
    <row r="398" spans="1:11" ht="15.75">
      <c r="A398" s="345" t="s">
        <v>413</v>
      </c>
      <c r="B398" s="345"/>
      <c r="C398" s="345"/>
      <c r="D398" s="345"/>
      <c r="E398" s="345"/>
      <c r="H398" s="407" t="s">
        <v>288</v>
      </c>
      <c r="I398" s="407"/>
      <c r="J398" s="340" t="s">
        <v>289</v>
      </c>
      <c r="K398" s="340"/>
    </row>
    <row r="399" spans="1:11" ht="15.75">
      <c r="A399" s="411" t="s">
        <v>414</v>
      </c>
      <c r="B399" s="411"/>
      <c r="C399" s="411"/>
      <c r="D399" s="411"/>
      <c r="E399" s="411"/>
      <c r="F399" s="411"/>
      <c r="G399" s="411"/>
      <c r="H399" s="280"/>
      <c r="I399" s="280"/>
      <c r="J399" s="280"/>
      <c r="K399" s="280"/>
    </row>
    <row r="400" spans="1:11" ht="15.75">
      <c r="A400" s="411" t="s">
        <v>415</v>
      </c>
      <c r="B400" s="411"/>
      <c r="C400" s="411"/>
      <c r="D400" s="411"/>
      <c r="E400" s="411"/>
      <c r="F400" s="411"/>
      <c r="G400" s="290"/>
      <c r="H400" s="280"/>
      <c r="I400" s="280"/>
      <c r="J400" s="280"/>
      <c r="K400" s="280"/>
    </row>
    <row r="401" spans="1:11" ht="15.75">
      <c r="A401" s="412" t="s">
        <v>416</v>
      </c>
      <c r="B401" s="412"/>
      <c r="C401" s="412"/>
      <c r="D401" s="412"/>
      <c r="E401" s="412"/>
      <c r="F401" s="412"/>
      <c r="G401" s="290"/>
      <c r="H401" s="280"/>
      <c r="I401" s="291">
        <v>0</v>
      </c>
      <c r="J401" s="413">
        <v>0</v>
      </c>
      <c r="K401" s="413"/>
    </row>
    <row r="402" spans="1:11" ht="15.75">
      <c r="A402" s="412" t="s">
        <v>417</v>
      </c>
      <c r="B402" s="412"/>
      <c r="C402" s="412"/>
      <c r="D402" s="412"/>
      <c r="E402" s="412"/>
      <c r="F402" s="412"/>
      <c r="G402" s="290"/>
      <c r="H402" s="280"/>
      <c r="I402" s="291"/>
      <c r="J402" s="414">
        <v>0</v>
      </c>
      <c r="K402" s="414"/>
    </row>
    <row r="403" spans="1:11" ht="15.75">
      <c r="A403" s="292" t="s">
        <v>418</v>
      </c>
      <c r="B403" s="292"/>
      <c r="C403" s="292"/>
      <c r="D403" s="292"/>
      <c r="E403" s="292"/>
      <c r="F403" s="292"/>
      <c r="H403" s="407" t="s">
        <v>288</v>
      </c>
      <c r="I403" s="407"/>
      <c r="J403" s="340" t="s">
        <v>289</v>
      </c>
      <c r="K403" s="340"/>
    </row>
    <row r="404" spans="1:11" ht="15.75">
      <c r="A404" s="345" t="s">
        <v>419</v>
      </c>
      <c r="B404" s="345"/>
      <c r="C404" s="345"/>
      <c r="D404" s="345"/>
      <c r="E404" s="345"/>
      <c r="H404" s="382">
        <v>0</v>
      </c>
      <c r="I404" s="382"/>
      <c r="J404" s="382">
        <v>0</v>
      </c>
      <c r="K404" s="382"/>
    </row>
    <row r="405" spans="1:11" ht="15.75">
      <c r="A405" s="345" t="s">
        <v>420</v>
      </c>
      <c r="B405" s="345"/>
      <c r="C405" s="345"/>
      <c r="D405" s="345"/>
      <c r="E405" s="345"/>
      <c r="H405" s="382">
        <v>0</v>
      </c>
      <c r="I405" s="382"/>
      <c r="J405" s="379">
        <v>0</v>
      </c>
      <c r="K405" s="379"/>
    </row>
    <row r="406" spans="1:11" ht="15.75">
      <c r="A406" s="345" t="s">
        <v>421</v>
      </c>
      <c r="B406" s="345"/>
      <c r="C406" s="345"/>
      <c r="D406" s="345"/>
      <c r="E406" s="345"/>
      <c r="H406" s="379">
        <v>0</v>
      </c>
      <c r="I406" s="379"/>
      <c r="J406" s="379">
        <v>163154372</v>
      </c>
      <c r="K406" s="379"/>
    </row>
    <row r="407" spans="1:11" ht="15.75">
      <c r="A407" s="345" t="s">
        <v>422</v>
      </c>
      <c r="B407" s="345"/>
      <c r="C407" s="345"/>
      <c r="D407" s="345"/>
      <c r="E407" s="345"/>
      <c r="H407" s="379">
        <v>143075916</v>
      </c>
      <c r="I407" s="379"/>
      <c r="J407" s="379">
        <v>0</v>
      </c>
      <c r="K407" s="379"/>
    </row>
    <row r="408" spans="1:11" ht="15.75">
      <c r="A408" s="345" t="s">
        <v>423</v>
      </c>
      <c r="B408" s="345"/>
      <c r="C408" s="345"/>
      <c r="D408" s="345"/>
      <c r="E408" s="345"/>
      <c r="H408" s="379">
        <v>0</v>
      </c>
      <c r="I408" s="379"/>
      <c r="J408" s="226"/>
      <c r="K408" s="226"/>
    </row>
    <row r="409" spans="1:11" ht="15.75">
      <c r="A409" s="345" t="s">
        <v>424</v>
      </c>
      <c r="B409" s="345"/>
      <c r="C409" s="345"/>
      <c r="D409" s="345"/>
      <c r="E409" s="345"/>
      <c r="H409" s="379">
        <v>0</v>
      </c>
      <c r="I409" s="379"/>
      <c r="J409" s="379">
        <v>0</v>
      </c>
      <c r="K409" s="379"/>
    </row>
    <row r="410" spans="1:11" ht="15.75">
      <c r="A410" s="411" t="s">
        <v>425</v>
      </c>
      <c r="B410" s="411"/>
      <c r="C410" s="411"/>
      <c r="D410" s="411"/>
      <c r="E410" s="411"/>
      <c r="H410" s="379">
        <v>265481242</v>
      </c>
      <c r="I410" s="379"/>
      <c r="J410" s="379">
        <v>295481242</v>
      </c>
      <c r="K410" s="379"/>
    </row>
    <row r="411" spans="1:11" ht="15.75">
      <c r="A411" s="345" t="s">
        <v>426</v>
      </c>
      <c r="B411" s="345"/>
      <c r="C411" s="345"/>
      <c r="D411" s="345"/>
      <c r="E411" s="345"/>
      <c r="H411" s="379">
        <v>0</v>
      </c>
      <c r="I411" s="379"/>
      <c r="J411" s="379">
        <v>0</v>
      </c>
      <c r="K411" s="379"/>
    </row>
    <row r="412" spans="1:11" ht="15.75">
      <c r="A412" s="345" t="s">
        <v>427</v>
      </c>
      <c r="B412" s="345"/>
      <c r="C412" s="345"/>
      <c r="D412" s="345"/>
      <c r="E412" s="345"/>
      <c r="H412" s="379">
        <v>0</v>
      </c>
      <c r="I412" s="379"/>
      <c r="J412" s="379">
        <v>0</v>
      </c>
      <c r="K412" s="379"/>
    </row>
    <row r="413" spans="1:11" ht="15.75">
      <c r="A413" s="345" t="s">
        <v>428</v>
      </c>
      <c r="B413" s="345"/>
      <c r="C413" s="345"/>
      <c r="D413" s="345"/>
      <c r="E413" s="345"/>
      <c r="H413" s="379">
        <f>88447491-169842244-3435101</f>
        <v>-84829854</v>
      </c>
      <c r="I413" s="379"/>
      <c r="J413" s="379">
        <v>101107000</v>
      </c>
      <c r="K413" s="379"/>
    </row>
    <row r="414" spans="6:11" ht="15.75">
      <c r="F414" s="293" t="s">
        <v>429</v>
      </c>
      <c r="H414" s="410">
        <f>SUM(H404:H413)</f>
        <v>323727304</v>
      </c>
      <c r="I414" s="410"/>
      <c r="J414" s="409">
        <f>SUM(J404:J413)</f>
        <v>559742614</v>
      </c>
      <c r="K414" s="409"/>
    </row>
    <row r="415" spans="1:11" ht="15.75">
      <c r="A415" s="40"/>
      <c r="H415" s="294"/>
      <c r="I415" s="294"/>
      <c r="J415" s="294"/>
      <c r="K415" s="294"/>
    </row>
    <row r="416" spans="1:11" ht="15.75">
      <c r="A416" s="345" t="s">
        <v>430</v>
      </c>
      <c r="B416" s="345"/>
      <c r="C416" s="345"/>
      <c r="D416" s="345"/>
      <c r="E416" s="345"/>
      <c r="F416" s="345"/>
      <c r="G416" s="345"/>
      <c r="H416" s="407" t="s">
        <v>288</v>
      </c>
      <c r="I416" s="407"/>
      <c r="J416" s="340" t="s">
        <v>289</v>
      </c>
      <c r="K416" s="340"/>
    </row>
    <row r="417" spans="1:10" ht="15.75">
      <c r="A417" s="345" t="s">
        <v>431</v>
      </c>
      <c r="B417" s="345"/>
      <c r="C417" s="345"/>
      <c r="D417" s="345"/>
      <c r="E417" s="345"/>
      <c r="F417" s="345"/>
      <c r="G417" s="345"/>
      <c r="I417" s="13" t="s">
        <v>411</v>
      </c>
      <c r="J417" s="13" t="s">
        <v>411</v>
      </c>
    </row>
    <row r="418" spans="1:10" ht="15.75">
      <c r="A418" s="120" t="s">
        <v>432</v>
      </c>
      <c r="B418" s="120"/>
      <c r="C418" s="120"/>
      <c r="D418" s="120"/>
      <c r="E418" s="120"/>
      <c r="F418" s="120"/>
      <c r="G418" s="120"/>
      <c r="I418" s="13"/>
      <c r="J418" s="13"/>
    </row>
    <row r="419" spans="1:10" ht="15.75">
      <c r="A419" s="345" t="s">
        <v>433</v>
      </c>
      <c r="B419" s="345"/>
      <c r="C419" s="345"/>
      <c r="D419" s="345"/>
      <c r="E419" s="345"/>
      <c r="F419" s="345"/>
      <c r="G419" s="345"/>
      <c r="I419" s="13" t="s">
        <v>411</v>
      </c>
      <c r="J419" s="13" t="s">
        <v>411</v>
      </c>
    </row>
    <row r="420" spans="6:10" ht="15.75">
      <c r="F420" s="295" t="s">
        <v>434</v>
      </c>
      <c r="I420" s="13" t="s">
        <v>435</v>
      </c>
      <c r="J420" s="296" t="s">
        <v>411</v>
      </c>
    </row>
    <row r="421" ht="15.75">
      <c r="A421" s="40"/>
    </row>
    <row r="422" spans="1:11" ht="15.75">
      <c r="A422" s="345" t="s">
        <v>436</v>
      </c>
      <c r="B422" s="345"/>
      <c r="C422" s="345"/>
      <c r="D422" s="345"/>
      <c r="E422" s="345"/>
      <c r="F422" s="345"/>
      <c r="H422" s="407" t="s">
        <v>288</v>
      </c>
      <c r="I422" s="407"/>
      <c r="J422" s="340" t="s">
        <v>289</v>
      </c>
      <c r="K422" s="340"/>
    </row>
    <row r="423" spans="1:10" ht="15.75">
      <c r="A423" s="345" t="s">
        <v>437</v>
      </c>
      <c r="B423" s="345"/>
      <c r="C423" s="345"/>
      <c r="D423" s="345"/>
      <c r="E423" s="345"/>
      <c r="F423" s="345"/>
      <c r="I423" s="13"/>
      <c r="J423" s="13"/>
    </row>
    <row r="424" spans="1:11" ht="15.75">
      <c r="A424" s="345" t="s">
        <v>438</v>
      </c>
      <c r="B424" s="345"/>
      <c r="C424" s="345"/>
      <c r="D424" s="345"/>
      <c r="E424" s="345"/>
      <c r="H424" s="379">
        <v>0</v>
      </c>
      <c r="I424" s="379"/>
      <c r="J424" s="379">
        <v>0</v>
      </c>
      <c r="K424" s="379"/>
    </row>
    <row r="425" spans="1:11" ht="15.75">
      <c r="A425" s="345" t="s">
        <v>439</v>
      </c>
      <c r="B425" s="345"/>
      <c r="C425" s="345"/>
      <c r="D425" s="345"/>
      <c r="E425" s="345"/>
      <c r="H425" s="379">
        <v>0</v>
      </c>
      <c r="I425" s="379"/>
      <c r="J425" s="379">
        <v>0</v>
      </c>
      <c r="K425" s="379"/>
    </row>
    <row r="426" spans="1:11" ht="15.75">
      <c r="A426" s="345" t="s">
        <v>440</v>
      </c>
      <c r="B426" s="345"/>
      <c r="C426" s="345"/>
      <c r="D426" s="345"/>
      <c r="E426" s="120"/>
      <c r="H426" s="226"/>
      <c r="I426" s="226"/>
      <c r="J426" s="226"/>
      <c r="K426" s="226"/>
    </row>
    <row r="427" spans="1:11" ht="15.75">
      <c r="A427" s="345" t="s">
        <v>441</v>
      </c>
      <c r="B427" s="345"/>
      <c r="C427" s="345"/>
      <c r="D427" s="345"/>
      <c r="E427" s="345"/>
      <c r="H427" s="297"/>
      <c r="I427" s="225"/>
      <c r="J427" s="225"/>
      <c r="K427" s="297"/>
    </row>
    <row r="428" spans="1:11" ht="15.75">
      <c r="A428" s="345" t="s">
        <v>442</v>
      </c>
      <c r="B428" s="345"/>
      <c r="C428" s="345"/>
      <c r="D428" s="345"/>
      <c r="E428" s="345"/>
      <c r="H428" s="297"/>
      <c r="I428" s="225" t="s">
        <v>411</v>
      </c>
      <c r="J428" s="225" t="s">
        <v>411</v>
      </c>
      <c r="K428" s="297"/>
    </row>
    <row r="429" spans="1:11" ht="15.75">
      <c r="A429" s="345" t="s">
        <v>443</v>
      </c>
      <c r="B429" s="345"/>
      <c r="C429" s="345"/>
      <c r="D429" s="345"/>
      <c r="H429" s="297"/>
      <c r="I429" s="225" t="s">
        <v>411</v>
      </c>
      <c r="J429" s="225" t="s">
        <v>411</v>
      </c>
      <c r="K429" s="297"/>
    </row>
    <row r="430" spans="7:11" ht="15.75">
      <c r="G430" s="2" t="s">
        <v>304</v>
      </c>
      <c r="H430" s="409">
        <f>SUM(H425:H429)</f>
        <v>0</v>
      </c>
      <c r="I430" s="409"/>
      <c r="J430" s="409">
        <f>SUM(J425:J429)</f>
        <v>0</v>
      </c>
      <c r="K430" s="409"/>
    </row>
    <row r="431" spans="1:6" ht="15.75">
      <c r="A431" s="363" t="s">
        <v>444</v>
      </c>
      <c r="B431" s="363"/>
      <c r="C431" s="363"/>
      <c r="D431" s="363"/>
      <c r="E431" s="363"/>
      <c r="F431" s="363"/>
    </row>
    <row r="432" spans="1:11" ht="15.75">
      <c r="A432" s="363" t="s">
        <v>445</v>
      </c>
      <c r="B432" s="363"/>
      <c r="C432" s="363"/>
      <c r="D432" s="363"/>
      <c r="E432" s="363"/>
      <c r="F432" s="363"/>
      <c r="G432" s="363"/>
      <c r="K432" s="298"/>
    </row>
    <row r="433" spans="1:10" ht="14.25">
      <c r="A433" s="415" t="s">
        <v>446</v>
      </c>
      <c r="B433" s="415"/>
      <c r="C433" s="415"/>
      <c r="D433" s="415"/>
      <c r="E433" s="415"/>
      <c r="F433" s="415"/>
      <c r="G433" s="415"/>
      <c r="H433" s="415"/>
      <c r="I433" s="415"/>
      <c r="J433" s="299"/>
    </row>
    <row r="434" spans="1:3" ht="15.75">
      <c r="A434" s="363" t="s">
        <v>447</v>
      </c>
      <c r="B434" s="363"/>
      <c r="C434" s="363"/>
    </row>
    <row r="435" spans="1:6" ht="15.75">
      <c r="A435" s="363" t="s">
        <v>448</v>
      </c>
      <c r="B435" s="363"/>
      <c r="C435" s="363"/>
      <c r="D435" s="363"/>
      <c r="E435" s="363"/>
      <c r="F435" s="363"/>
    </row>
    <row r="436" spans="1:13" ht="15">
      <c r="A436" s="419"/>
      <c r="B436" s="300" t="s">
        <v>449</v>
      </c>
      <c r="C436" s="422" t="s">
        <v>450</v>
      </c>
      <c r="D436" s="425" t="s">
        <v>451</v>
      </c>
      <c r="E436" s="428" t="s">
        <v>452</v>
      </c>
      <c r="F436" s="422" t="s">
        <v>453</v>
      </c>
      <c r="G436" s="422" t="s">
        <v>454</v>
      </c>
      <c r="H436" s="416" t="s">
        <v>455</v>
      </c>
      <c r="I436" s="416" t="s">
        <v>456</v>
      </c>
      <c r="J436" s="416" t="s">
        <v>457</v>
      </c>
      <c r="K436" s="416" t="s">
        <v>458</v>
      </c>
      <c r="L436" s="416" t="s">
        <v>459</v>
      </c>
      <c r="M436" s="422" t="s">
        <v>294</v>
      </c>
    </row>
    <row r="437" spans="1:13" ht="15">
      <c r="A437" s="420"/>
      <c r="B437" s="118" t="s">
        <v>460</v>
      </c>
      <c r="C437" s="423"/>
      <c r="D437" s="426"/>
      <c r="E437" s="429"/>
      <c r="F437" s="423"/>
      <c r="G437" s="432"/>
      <c r="H437" s="417"/>
      <c r="I437" s="417"/>
      <c r="J437" s="434"/>
      <c r="K437" s="417"/>
      <c r="L437" s="417"/>
      <c r="M437" s="423"/>
    </row>
    <row r="438" spans="1:13" ht="14.25">
      <c r="A438" s="421"/>
      <c r="B438" s="301"/>
      <c r="C438" s="424"/>
      <c r="D438" s="427"/>
      <c r="E438" s="430"/>
      <c r="F438" s="424"/>
      <c r="G438" s="433"/>
      <c r="H438" s="418"/>
      <c r="I438" s="418"/>
      <c r="J438" s="435"/>
      <c r="K438" s="418"/>
      <c r="L438" s="418"/>
      <c r="M438" s="424"/>
    </row>
    <row r="439" spans="1:13" ht="15.75">
      <c r="A439" s="263" t="s">
        <v>461</v>
      </c>
      <c r="B439" s="302">
        <v>1</v>
      </c>
      <c r="C439" s="302">
        <v>2</v>
      </c>
      <c r="D439" s="302">
        <v>3</v>
      </c>
      <c r="E439" s="302">
        <v>4</v>
      </c>
      <c r="F439" s="302">
        <v>5</v>
      </c>
      <c r="G439" s="302">
        <v>6</v>
      </c>
      <c r="H439" s="302">
        <v>7</v>
      </c>
      <c r="I439" s="302">
        <v>8</v>
      </c>
      <c r="J439" s="302">
        <v>9</v>
      </c>
      <c r="K439" s="302">
        <v>10</v>
      </c>
      <c r="L439" s="302">
        <v>11</v>
      </c>
      <c r="M439" s="302">
        <v>12</v>
      </c>
    </row>
    <row r="440" spans="1:13" ht="14.25">
      <c r="A440" s="303" t="s">
        <v>462</v>
      </c>
      <c r="B440" s="304">
        <v>71475800000</v>
      </c>
      <c r="C440" s="304">
        <v>0</v>
      </c>
      <c r="D440" s="304">
        <v>291290</v>
      </c>
      <c r="E440" s="304">
        <v>0</v>
      </c>
      <c r="F440" s="304">
        <v>0</v>
      </c>
      <c r="G440" s="305">
        <v>-31278317</v>
      </c>
      <c r="H440" s="304">
        <v>4905122267</v>
      </c>
      <c r="I440" s="304">
        <v>4967888333</v>
      </c>
      <c r="J440" s="304"/>
      <c r="K440" s="304">
        <v>0</v>
      </c>
      <c r="L440" s="304">
        <v>36420201822</v>
      </c>
      <c r="M440" s="306">
        <f>SUM(B440:L440)</f>
        <v>117738025395</v>
      </c>
    </row>
    <row r="441" spans="1:13" ht="15">
      <c r="A441" s="307" t="s">
        <v>463</v>
      </c>
      <c r="B441" s="308">
        <v>0</v>
      </c>
      <c r="C441" s="308"/>
      <c r="D441" s="309"/>
      <c r="E441" s="308"/>
      <c r="F441" s="308"/>
      <c r="G441" s="308"/>
      <c r="H441" s="308">
        <v>0</v>
      </c>
      <c r="I441" s="308">
        <v>0</v>
      </c>
      <c r="J441" s="308"/>
      <c r="K441" s="308">
        <v>0</v>
      </c>
      <c r="L441" s="308">
        <v>0</v>
      </c>
      <c r="M441" s="310">
        <f>SUM(B441:L441)</f>
        <v>0</v>
      </c>
    </row>
    <row r="442" spans="1:13" ht="15">
      <c r="A442" s="311" t="s">
        <v>464</v>
      </c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>
        <v>4579350878</v>
      </c>
      <c r="M442" s="310">
        <f>SUM(B442:L442)</f>
        <v>4579350878</v>
      </c>
    </row>
    <row r="443" spans="1:13" ht="15">
      <c r="A443" s="311" t="s">
        <v>465</v>
      </c>
      <c r="B443" s="308"/>
      <c r="C443" s="308"/>
      <c r="D443" s="308"/>
      <c r="E443" s="308"/>
      <c r="F443" s="308"/>
      <c r="G443" s="308">
        <v>0</v>
      </c>
      <c r="H443" s="308"/>
      <c r="I443" s="308"/>
      <c r="J443" s="308"/>
      <c r="K443" s="308"/>
      <c r="L443" s="308"/>
      <c r="M443" s="310">
        <f>SUM(B443:L443)</f>
        <v>0</v>
      </c>
    </row>
    <row r="444" spans="1:13" ht="15">
      <c r="A444" s="307" t="s">
        <v>466</v>
      </c>
      <c r="B444" s="312"/>
      <c r="C444" s="312"/>
      <c r="D444" s="312"/>
      <c r="E444" s="312"/>
      <c r="F444" s="312"/>
      <c r="G444" s="312"/>
      <c r="H444" s="312">
        <v>0</v>
      </c>
      <c r="I444" s="312">
        <v>0</v>
      </c>
      <c r="J444" s="312"/>
      <c r="K444" s="312"/>
      <c r="L444" s="312">
        <v>105200423</v>
      </c>
      <c r="M444" s="313">
        <f>SUM(B444:L444)</f>
        <v>105200423</v>
      </c>
    </row>
    <row r="445" spans="1:13" ht="15">
      <c r="A445" s="314" t="s">
        <v>467</v>
      </c>
      <c r="B445" s="315"/>
      <c r="C445" s="315"/>
      <c r="D445" s="315"/>
      <c r="E445" s="315"/>
      <c r="F445" s="315"/>
      <c r="G445" s="315"/>
      <c r="H445" s="315"/>
      <c r="I445" s="315"/>
      <c r="J445" s="315"/>
      <c r="K445" s="315"/>
      <c r="L445" s="315"/>
      <c r="M445" s="316"/>
    </row>
    <row r="446" spans="1:13" ht="15">
      <c r="A446" s="317" t="s">
        <v>468</v>
      </c>
      <c r="B446" s="315"/>
      <c r="C446" s="315"/>
      <c r="D446" s="315"/>
      <c r="E446" s="315"/>
      <c r="F446" s="315"/>
      <c r="G446" s="315"/>
      <c r="H446" s="315"/>
      <c r="I446" s="315">
        <v>0</v>
      </c>
      <c r="J446" s="315"/>
      <c r="K446" s="315"/>
      <c r="L446" s="315"/>
      <c r="M446" s="310">
        <f aca="true" t="shared" si="1" ref="M446:M452">SUM(B446:L446)</f>
        <v>0</v>
      </c>
    </row>
    <row r="447" spans="1:13" ht="14.25">
      <c r="A447" s="318" t="s">
        <v>469</v>
      </c>
      <c r="B447" s="304">
        <f aca="true" t="shared" si="2" ref="B447:I447">B440+B441+B442+B443-B444-B445-B446</f>
        <v>71475800000</v>
      </c>
      <c r="C447" s="304">
        <f t="shared" si="2"/>
        <v>0</v>
      </c>
      <c r="D447" s="304">
        <f t="shared" si="2"/>
        <v>291290</v>
      </c>
      <c r="E447" s="304">
        <f t="shared" si="2"/>
        <v>0</v>
      </c>
      <c r="F447" s="304">
        <f t="shared" si="2"/>
        <v>0</v>
      </c>
      <c r="G447" s="304">
        <v>0</v>
      </c>
      <c r="H447" s="304">
        <f t="shared" si="2"/>
        <v>4905122267</v>
      </c>
      <c r="I447" s="304">
        <f t="shared" si="2"/>
        <v>4967888333</v>
      </c>
      <c r="J447" s="304"/>
      <c r="K447" s="304">
        <f>K440+K441+K442+K443-K444-K445-K446</f>
        <v>0</v>
      </c>
      <c r="L447" s="304">
        <f>L440+L441+L442+L443-L444-L445-L446</f>
        <v>40894352277</v>
      </c>
      <c r="M447" s="319">
        <f t="shared" si="1"/>
        <v>122243454167</v>
      </c>
    </row>
    <row r="448" spans="1:13" ht="15">
      <c r="A448" s="320" t="s">
        <v>470</v>
      </c>
      <c r="B448" s="304">
        <v>71475800000</v>
      </c>
      <c r="C448" s="304">
        <v>0</v>
      </c>
      <c r="D448" s="304">
        <v>291290</v>
      </c>
      <c r="E448" s="304">
        <v>0</v>
      </c>
      <c r="F448" s="304">
        <v>0</v>
      </c>
      <c r="G448" s="305">
        <v>0</v>
      </c>
      <c r="H448" s="304">
        <v>6826543650</v>
      </c>
      <c r="I448" s="304">
        <v>6889309716</v>
      </c>
      <c r="J448" s="304"/>
      <c r="K448" s="304">
        <v>0</v>
      </c>
      <c r="L448" s="304">
        <v>23547875239</v>
      </c>
      <c r="M448" s="321">
        <f t="shared" si="1"/>
        <v>108739819895</v>
      </c>
    </row>
    <row r="449" spans="1:13" ht="15">
      <c r="A449" s="317" t="s">
        <v>471</v>
      </c>
      <c r="B449" s="308">
        <v>0</v>
      </c>
      <c r="C449" s="308"/>
      <c r="D449" s="309"/>
      <c r="E449" s="308"/>
      <c r="F449" s="308"/>
      <c r="G449" s="308"/>
      <c r="H449" s="308">
        <v>0</v>
      </c>
      <c r="I449" s="308">
        <v>0</v>
      </c>
      <c r="J449" s="308"/>
      <c r="K449" s="308">
        <v>0</v>
      </c>
      <c r="L449" s="308">
        <v>9565676182</v>
      </c>
      <c r="M449" s="310">
        <f t="shared" si="1"/>
        <v>9565676182</v>
      </c>
    </row>
    <row r="450" spans="1:13" ht="15">
      <c r="A450" s="314" t="s">
        <v>472</v>
      </c>
      <c r="B450" s="308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>
        <v>7303438073</v>
      </c>
      <c r="M450" s="310">
        <f t="shared" si="1"/>
        <v>7303438073</v>
      </c>
    </row>
    <row r="451" spans="1:13" ht="15">
      <c r="A451" s="317" t="s">
        <v>473</v>
      </c>
      <c r="B451" s="308"/>
      <c r="C451" s="308"/>
      <c r="D451" s="308"/>
      <c r="E451" s="308"/>
      <c r="F451" s="308"/>
      <c r="G451" s="308">
        <v>0</v>
      </c>
      <c r="H451" s="308"/>
      <c r="I451" s="308"/>
      <c r="J451" s="308"/>
      <c r="K451" s="308"/>
      <c r="L451" s="308"/>
      <c r="M451" s="310">
        <f t="shared" si="1"/>
        <v>0</v>
      </c>
    </row>
    <row r="452" spans="1:13" ht="15">
      <c r="A452" s="322" t="s">
        <v>474</v>
      </c>
      <c r="B452" s="312"/>
      <c r="C452" s="312"/>
      <c r="D452" s="312"/>
      <c r="E452" s="312"/>
      <c r="F452" s="312"/>
      <c r="G452" s="312"/>
      <c r="H452" s="312">
        <v>0</v>
      </c>
      <c r="I452" s="312">
        <v>0</v>
      </c>
      <c r="J452" s="312"/>
      <c r="K452" s="312"/>
      <c r="L452" s="312">
        <v>9583676182</v>
      </c>
      <c r="M452" s="313">
        <f t="shared" si="1"/>
        <v>9583676182</v>
      </c>
    </row>
    <row r="453" spans="1:13" ht="15">
      <c r="A453" s="314" t="s">
        <v>475</v>
      </c>
      <c r="B453" s="315"/>
      <c r="C453" s="315"/>
      <c r="D453" s="315"/>
      <c r="E453" s="315"/>
      <c r="F453" s="315"/>
      <c r="G453" s="315"/>
      <c r="H453" s="315"/>
      <c r="I453" s="315"/>
      <c r="J453" s="315"/>
      <c r="K453" s="315"/>
      <c r="L453" s="315"/>
      <c r="M453" s="316"/>
    </row>
    <row r="454" spans="1:13" ht="15">
      <c r="A454" s="314" t="s">
        <v>468</v>
      </c>
      <c r="B454" s="315"/>
      <c r="C454" s="315"/>
      <c r="D454" s="315"/>
      <c r="E454" s="315"/>
      <c r="F454" s="315"/>
      <c r="G454" s="315"/>
      <c r="H454" s="315"/>
      <c r="I454" s="315">
        <v>0</v>
      </c>
      <c r="J454" s="315"/>
      <c r="K454" s="315"/>
      <c r="L454" s="315"/>
      <c r="M454" s="310">
        <f>SUM(B454:L454)</f>
        <v>0</v>
      </c>
    </row>
    <row r="455" spans="1:13" ht="14.25">
      <c r="A455" s="323" t="s">
        <v>476</v>
      </c>
      <c r="B455" s="304">
        <f>B448+B449+B450+B451-B452-B453-B454</f>
        <v>71475800000</v>
      </c>
      <c r="C455" s="304">
        <f aca="true" t="shared" si="3" ref="C455:K455">C448+C449+C450+C451-C452-C453-C454</f>
        <v>0</v>
      </c>
      <c r="D455" s="304">
        <f t="shared" si="3"/>
        <v>291290</v>
      </c>
      <c r="E455" s="304">
        <f t="shared" si="3"/>
        <v>0</v>
      </c>
      <c r="F455" s="304">
        <f t="shared" si="3"/>
        <v>0</v>
      </c>
      <c r="G455" s="304">
        <f>G448+G449+G450+G451-G452-G453-G454</f>
        <v>0</v>
      </c>
      <c r="H455" s="304">
        <f t="shared" si="3"/>
        <v>6826543650</v>
      </c>
      <c r="I455" s="304">
        <f t="shared" si="3"/>
        <v>6889309716</v>
      </c>
      <c r="J455" s="304"/>
      <c r="K455" s="304">
        <f t="shared" si="3"/>
        <v>0</v>
      </c>
      <c r="L455" s="304">
        <f>L448+L449+L450+L451-L452-L453-L454-2</f>
        <v>30833313310</v>
      </c>
      <c r="M455" s="319">
        <f>SUM(B455:L455)</f>
        <v>116025257966</v>
      </c>
    </row>
    <row r="456" spans="1:12" ht="15.75">
      <c r="A456" s="363" t="s">
        <v>477</v>
      </c>
      <c r="B456" s="363"/>
      <c r="C456" s="363"/>
      <c r="D456" s="363"/>
      <c r="E456" s="214"/>
      <c r="H456" s="431" t="s">
        <v>288</v>
      </c>
      <c r="I456" s="431"/>
      <c r="J456" s="324"/>
      <c r="K456" s="431" t="s">
        <v>289</v>
      </c>
      <c r="L456" s="431"/>
    </row>
    <row r="457" spans="1:12" ht="15.75">
      <c r="A457" s="363" t="s">
        <v>478</v>
      </c>
      <c r="B457" s="363"/>
      <c r="C457" s="325"/>
      <c r="D457" s="325"/>
      <c r="E457" s="325"/>
      <c r="F457" s="325"/>
      <c r="G457" s="325"/>
      <c r="H457" s="395">
        <v>35657590000</v>
      </c>
      <c r="I457" s="395"/>
      <c r="J457" s="233"/>
      <c r="K457" s="395">
        <v>35657590000</v>
      </c>
      <c r="L457" s="395"/>
    </row>
    <row r="458" spans="1:12" ht="15.75">
      <c r="A458" s="363" t="s">
        <v>479</v>
      </c>
      <c r="B458" s="363"/>
      <c r="C458" s="363"/>
      <c r="D458" s="363"/>
      <c r="E458" s="325"/>
      <c r="F458" s="325"/>
      <c r="G458" s="325"/>
      <c r="H458" s="395">
        <f>71475800000-H457</f>
        <v>35818210000</v>
      </c>
      <c r="I458" s="395"/>
      <c r="J458" s="233"/>
      <c r="K458" s="395">
        <f>71475800000-K457</f>
        <v>35818210000</v>
      </c>
      <c r="L458" s="395"/>
    </row>
    <row r="459" spans="1:12" ht="15.75">
      <c r="A459" s="40" t="s">
        <v>480</v>
      </c>
      <c r="B459" s="325"/>
      <c r="C459" s="325"/>
      <c r="D459" s="325"/>
      <c r="E459" s="325"/>
      <c r="F459" s="325"/>
      <c r="G459" s="325"/>
      <c r="H459" s="326"/>
      <c r="I459" s="326"/>
      <c r="J459" s="326"/>
      <c r="K459" s="326"/>
      <c r="L459" s="326"/>
    </row>
    <row r="460" spans="1:12" ht="15.75">
      <c r="A460" s="40"/>
      <c r="B460" s="325"/>
      <c r="C460" s="325"/>
      <c r="D460" s="325"/>
      <c r="E460" s="325"/>
      <c r="F460" s="217" t="s">
        <v>294</v>
      </c>
      <c r="G460" s="325"/>
      <c r="H460" s="436">
        <f>SUM(H457:H459)</f>
        <v>71475800000</v>
      </c>
      <c r="I460" s="436"/>
      <c r="J460" s="327"/>
      <c r="K460" s="436">
        <f>SUM(K457:K459)</f>
        <v>71475800000</v>
      </c>
      <c r="L460" s="436"/>
    </row>
    <row r="461" spans="1:12" ht="15.75">
      <c r="A461" s="345" t="s">
        <v>481</v>
      </c>
      <c r="B461" s="345"/>
      <c r="C461" s="345"/>
      <c r="D461" s="345"/>
      <c r="E461" s="345"/>
      <c r="F461" s="345"/>
      <c r="H461" s="340" t="s">
        <v>482</v>
      </c>
      <c r="I461" s="340"/>
      <c r="J461" s="1"/>
      <c r="K461" s="340" t="s">
        <v>483</v>
      </c>
      <c r="L461" s="340"/>
    </row>
    <row r="462" spans="1:11" ht="15.75">
      <c r="A462" s="345" t="s">
        <v>484</v>
      </c>
      <c r="B462" s="345"/>
      <c r="C462" s="345"/>
      <c r="I462" s="13"/>
      <c r="J462" s="13"/>
      <c r="K462" s="13"/>
    </row>
    <row r="463" spans="1:12" ht="15.75">
      <c r="A463" s="345" t="s">
        <v>485</v>
      </c>
      <c r="B463" s="345"/>
      <c r="C463" s="345"/>
      <c r="D463" s="345"/>
      <c r="E463" s="120"/>
      <c r="H463" s="379">
        <f>H460</f>
        <v>71475800000</v>
      </c>
      <c r="I463" s="379"/>
      <c r="J463" s="226"/>
      <c r="K463" s="379">
        <f>K460</f>
        <v>71475800000</v>
      </c>
      <c r="L463" s="379"/>
    </row>
    <row r="464" spans="1:12" ht="15.75">
      <c r="A464" s="345" t="s">
        <v>486</v>
      </c>
      <c r="B464" s="345"/>
      <c r="C464" s="345"/>
      <c r="D464" s="345"/>
      <c r="E464" s="120"/>
      <c r="H464" s="379">
        <f>H460-H463</f>
        <v>0</v>
      </c>
      <c r="I464" s="379"/>
      <c r="J464" s="226"/>
      <c r="K464" s="379">
        <f>K460-K463</f>
        <v>0</v>
      </c>
      <c r="L464" s="379"/>
    </row>
    <row r="465" spans="1:12" ht="15.75">
      <c r="A465" s="345" t="s">
        <v>487</v>
      </c>
      <c r="B465" s="345"/>
      <c r="C465" s="345"/>
      <c r="H465" s="379">
        <v>0</v>
      </c>
      <c r="I465" s="379"/>
      <c r="J465" s="226"/>
      <c r="K465" s="379">
        <v>0</v>
      </c>
      <c r="L465" s="379"/>
    </row>
    <row r="466" spans="1:12" ht="15.75">
      <c r="A466" s="345" t="s">
        <v>488</v>
      </c>
      <c r="B466" s="345"/>
      <c r="C466" s="345"/>
      <c r="H466" s="379">
        <f>H463+H464</f>
        <v>71475800000</v>
      </c>
      <c r="I466" s="379"/>
      <c r="J466" s="226"/>
      <c r="K466" s="379">
        <f>K463+K464</f>
        <v>71475800000</v>
      </c>
      <c r="L466" s="379"/>
    </row>
    <row r="467" spans="1:12" ht="15.75">
      <c r="A467" s="345" t="s">
        <v>489</v>
      </c>
      <c r="B467" s="345"/>
      <c r="C467" s="345"/>
      <c r="H467" s="379">
        <v>0</v>
      </c>
      <c r="I467" s="379"/>
      <c r="J467" s="226"/>
      <c r="K467" s="379">
        <v>0</v>
      </c>
      <c r="L467" s="379"/>
    </row>
    <row r="468" spans="1:2" ht="15.75">
      <c r="A468" s="363" t="s">
        <v>490</v>
      </c>
      <c r="B468" s="363"/>
    </row>
    <row r="469" spans="1:11" ht="15.75">
      <c r="A469" s="345" t="s">
        <v>491</v>
      </c>
      <c r="B469" s="345"/>
      <c r="H469" s="340"/>
      <c r="I469" s="340"/>
      <c r="J469" s="340"/>
      <c r="K469" s="340"/>
    </row>
    <row r="470" spans="1:11" ht="15.75">
      <c r="A470" s="345" t="s">
        <v>492</v>
      </c>
      <c r="B470" s="345"/>
      <c r="C470" s="345"/>
      <c r="D470" s="345"/>
      <c r="E470" s="345"/>
      <c r="F470" s="345"/>
      <c r="G470" s="345"/>
      <c r="H470" s="345"/>
      <c r="I470" s="345"/>
      <c r="J470" s="345"/>
      <c r="K470" s="345"/>
    </row>
    <row r="471" spans="1:11" ht="15.75">
      <c r="A471" s="345" t="s">
        <v>493</v>
      </c>
      <c r="B471" s="345"/>
      <c r="C471" s="345"/>
      <c r="D471" s="345"/>
      <c r="E471" s="345"/>
      <c r="F471" s="345"/>
      <c r="G471" s="345"/>
      <c r="H471" s="120"/>
      <c r="I471" s="120"/>
      <c r="J471" s="120"/>
      <c r="K471" s="120"/>
    </row>
    <row r="472" spans="2:6" ht="15.75">
      <c r="B472" s="397" t="s">
        <v>494</v>
      </c>
      <c r="C472" s="397"/>
      <c r="D472" s="397"/>
      <c r="E472" s="397"/>
      <c r="F472" s="397"/>
    </row>
    <row r="473" spans="1:6" ht="15.75">
      <c r="A473" s="363" t="s">
        <v>495</v>
      </c>
      <c r="B473" s="363"/>
      <c r="C473" s="363"/>
      <c r="D473" s="363"/>
      <c r="E473" s="363"/>
      <c r="F473" s="363"/>
    </row>
    <row r="474" spans="1:9" ht="15.75">
      <c r="A474" s="363" t="s">
        <v>496</v>
      </c>
      <c r="B474" s="363"/>
      <c r="C474" s="363"/>
      <c r="D474" s="363"/>
      <c r="E474" s="363"/>
      <c r="F474" s="363"/>
      <c r="H474" s="381">
        <v>6826543650</v>
      </c>
      <c r="I474" s="381"/>
    </row>
    <row r="475" spans="1:9" ht="15.75">
      <c r="A475" s="363" t="s">
        <v>497</v>
      </c>
      <c r="B475" s="363"/>
      <c r="C475" s="363"/>
      <c r="D475" s="363"/>
      <c r="H475" s="381">
        <v>6889309716</v>
      </c>
      <c r="I475" s="381"/>
    </row>
    <row r="476" spans="1:9" ht="15.75">
      <c r="A476" s="363" t="s">
        <v>498</v>
      </c>
      <c r="B476" s="363"/>
      <c r="C476" s="363"/>
      <c r="D476" s="363"/>
      <c r="I476" s="212">
        <v>291290</v>
      </c>
    </row>
    <row r="477" spans="1:7" ht="15.75">
      <c r="A477" s="363" t="s">
        <v>499</v>
      </c>
      <c r="B477" s="363"/>
      <c r="C477" s="363"/>
      <c r="D477" s="363"/>
      <c r="E477" s="363"/>
      <c r="F477" s="363"/>
      <c r="G477" s="363"/>
    </row>
    <row r="478" spans="1:7" ht="15.75">
      <c r="A478" s="363" t="s">
        <v>500</v>
      </c>
      <c r="B478" s="363"/>
      <c r="C478" s="363"/>
      <c r="D478" s="363"/>
      <c r="E478" s="363"/>
      <c r="F478" s="363"/>
      <c r="G478" s="363"/>
    </row>
    <row r="479" spans="1:11" ht="15.75">
      <c r="A479" s="345" t="s">
        <v>501</v>
      </c>
      <c r="B479" s="345"/>
      <c r="C479" s="345"/>
      <c r="H479" s="340" t="s">
        <v>482</v>
      </c>
      <c r="I479" s="340"/>
      <c r="J479" s="340" t="s">
        <v>502</v>
      </c>
      <c r="K479" s="340"/>
    </row>
    <row r="480" spans="1:11" ht="15.75">
      <c r="A480" s="345" t="s">
        <v>503</v>
      </c>
      <c r="B480" s="345"/>
      <c r="C480" s="345"/>
      <c r="D480" s="345"/>
      <c r="E480" s="120"/>
      <c r="H480" s="340" t="s">
        <v>482</v>
      </c>
      <c r="I480" s="340"/>
      <c r="J480" s="340" t="s">
        <v>502</v>
      </c>
      <c r="K480" s="340"/>
    </row>
    <row r="481" spans="1:11" ht="15.75">
      <c r="A481" s="345" t="s">
        <v>504</v>
      </c>
      <c r="B481" s="345"/>
      <c r="C481" s="345"/>
      <c r="D481" s="345"/>
      <c r="E481" s="345"/>
      <c r="F481" s="345"/>
      <c r="G481" s="345"/>
      <c r="H481" s="345"/>
      <c r="I481" s="345"/>
      <c r="J481" s="345"/>
      <c r="K481" s="345"/>
    </row>
    <row r="482" spans="1:11" ht="15.75">
      <c r="A482" s="345" t="s">
        <v>505</v>
      </c>
      <c r="B482" s="345"/>
      <c r="C482" s="345"/>
      <c r="D482" s="345"/>
      <c r="E482" s="120"/>
      <c r="H482" s="1"/>
      <c r="I482" s="1"/>
      <c r="J482" s="1"/>
      <c r="K482" s="1"/>
    </row>
    <row r="483" spans="1:11" ht="15.75">
      <c r="A483" s="345" t="s">
        <v>506</v>
      </c>
      <c r="B483" s="345"/>
      <c r="C483" s="345"/>
      <c r="D483" s="345"/>
      <c r="E483" s="345"/>
      <c r="F483" s="345"/>
      <c r="G483" s="345"/>
      <c r="H483" s="345"/>
      <c r="I483" s="345"/>
      <c r="J483" s="345"/>
      <c r="K483" s="345"/>
    </row>
    <row r="484" spans="1:11" ht="15.75">
      <c r="A484" s="355" t="s">
        <v>507</v>
      </c>
      <c r="B484" s="355"/>
      <c r="C484" s="355"/>
      <c r="D484" s="120"/>
      <c r="E484" s="120"/>
      <c r="H484" s="1"/>
      <c r="I484" s="1"/>
      <c r="J484" s="1"/>
      <c r="K484" s="1"/>
    </row>
    <row r="485" spans="1:11" ht="15.75">
      <c r="A485" s="120"/>
      <c r="B485" s="345"/>
      <c r="C485" s="345"/>
      <c r="D485" s="345"/>
      <c r="E485" s="345"/>
      <c r="F485" s="345"/>
      <c r="G485" s="345"/>
      <c r="H485" s="345"/>
      <c r="I485" s="345"/>
      <c r="J485" s="345"/>
      <c r="K485" s="345"/>
    </row>
    <row r="486" spans="1:11" ht="15.75">
      <c r="A486" s="120"/>
      <c r="B486" s="438"/>
      <c r="C486" s="438"/>
      <c r="D486" s="438"/>
      <c r="E486" s="438"/>
      <c r="F486" s="438"/>
      <c r="G486" s="438"/>
      <c r="H486" s="438"/>
      <c r="I486" s="438"/>
      <c r="J486" s="438"/>
      <c r="K486" s="1"/>
    </row>
    <row r="487" spans="1:11" ht="15.75">
      <c r="A487" s="345" t="s">
        <v>508</v>
      </c>
      <c r="B487" s="345"/>
      <c r="C487" s="345"/>
      <c r="D487" s="345"/>
      <c r="E487" s="345"/>
      <c r="F487" s="345"/>
      <c r="G487" s="345"/>
      <c r="H487" s="345"/>
      <c r="I487" s="345"/>
      <c r="J487" s="345"/>
      <c r="K487" s="345"/>
    </row>
    <row r="488" spans="1:11" ht="15.75">
      <c r="A488" s="120"/>
      <c r="B488" s="120"/>
      <c r="C488" s="120"/>
      <c r="D488" s="120"/>
      <c r="E488" s="120"/>
      <c r="F488" s="120"/>
      <c r="G488" s="120"/>
      <c r="H488" s="340" t="s">
        <v>509</v>
      </c>
      <c r="I488" s="340"/>
      <c r="J488" s="340" t="s">
        <v>502</v>
      </c>
      <c r="K488" s="340"/>
    </row>
    <row r="489" spans="1:11" ht="15.75">
      <c r="A489" s="345" t="s">
        <v>510</v>
      </c>
      <c r="B489" s="345"/>
      <c r="C489" s="345"/>
      <c r="D489" s="345"/>
      <c r="E489" s="345"/>
      <c r="F489" s="345"/>
      <c r="G489" s="345"/>
      <c r="H489" s="437">
        <v>53763271428</v>
      </c>
      <c r="I489" s="437"/>
      <c r="J489" s="437">
        <v>38772487259</v>
      </c>
      <c r="K489" s="437"/>
    </row>
    <row r="490" spans="1:11" ht="15.75">
      <c r="A490" s="105"/>
      <c r="B490" s="345" t="s">
        <v>511</v>
      </c>
      <c r="C490" s="345"/>
      <c r="D490" s="120"/>
      <c r="E490" s="120"/>
      <c r="F490" s="120"/>
      <c r="G490" s="120"/>
      <c r="H490" s="379"/>
      <c r="I490" s="379"/>
      <c r="J490" s="379"/>
      <c r="K490" s="379"/>
    </row>
    <row r="491" spans="1:11" ht="15.75">
      <c r="A491" s="105"/>
      <c r="B491" s="345" t="s">
        <v>512</v>
      </c>
      <c r="C491" s="345"/>
      <c r="D491" s="345"/>
      <c r="E491" s="345"/>
      <c r="F491" s="345"/>
      <c r="G491" s="120"/>
      <c r="H491" s="379">
        <f>H489-H492</f>
        <v>53753025851</v>
      </c>
      <c r="I491" s="379"/>
      <c r="J491" s="379">
        <f>J489-J492</f>
        <v>38748143724</v>
      </c>
      <c r="K491" s="379"/>
    </row>
    <row r="492" spans="1:11" ht="15.75">
      <c r="A492" s="105"/>
      <c r="B492" s="345" t="s">
        <v>513</v>
      </c>
      <c r="C492" s="345"/>
      <c r="D492" s="345"/>
      <c r="E492" s="345"/>
      <c r="F492" s="345"/>
      <c r="G492" s="120"/>
      <c r="H492" s="379">
        <v>10245577</v>
      </c>
      <c r="I492" s="379"/>
      <c r="J492" s="379">
        <v>24343535</v>
      </c>
      <c r="K492" s="379"/>
    </row>
    <row r="493" spans="1:11" ht="15.75">
      <c r="A493" s="105"/>
      <c r="B493" s="345" t="s">
        <v>514</v>
      </c>
      <c r="C493" s="345"/>
      <c r="D493" s="345"/>
      <c r="E493" s="345"/>
      <c r="F493" s="345"/>
      <c r="G493" s="120"/>
      <c r="H493" s="329"/>
      <c r="I493" s="329"/>
      <c r="J493" s="329"/>
      <c r="K493" s="329"/>
    </row>
    <row r="494" spans="1:11" ht="15.75">
      <c r="A494" s="105"/>
      <c r="B494" s="105" t="s">
        <v>515</v>
      </c>
      <c r="C494" s="345" t="s">
        <v>516</v>
      </c>
      <c r="D494" s="345"/>
      <c r="E494" s="345"/>
      <c r="F494" s="345"/>
      <c r="G494" s="345"/>
      <c r="H494" s="408">
        <v>25012703234</v>
      </c>
      <c r="I494" s="408"/>
      <c r="J494" s="408">
        <v>14154764393</v>
      </c>
      <c r="K494" s="408"/>
    </row>
    <row r="495" spans="1:11" ht="15.75">
      <c r="A495" s="105"/>
      <c r="B495" s="105" t="s">
        <v>515</v>
      </c>
      <c r="C495" s="345" t="s">
        <v>517</v>
      </c>
      <c r="D495" s="345"/>
      <c r="E495" s="345"/>
      <c r="F495" s="345"/>
      <c r="G495" s="345"/>
      <c r="H495" s="408">
        <f>H491-H494</f>
        <v>28740322617</v>
      </c>
      <c r="I495" s="408"/>
      <c r="J495" s="408">
        <f>J491-J494</f>
        <v>24593379331</v>
      </c>
      <c r="K495" s="408"/>
    </row>
    <row r="496" spans="1:11" ht="15.75">
      <c r="A496" s="105"/>
      <c r="B496" s="345" t="s">
        <v>518</v>
      </c>
      <c r="C496" s="345"/>
      <c r="D496" s="345"/>
      <c r="E496" s="345"/>
      <c r="F496" s="120"/>
      <c r="G496" s="120"/>
      <c r="H496" s="330"/>
      <c r="I496" s="330"/>
      <c r="J496" s="330"/>
      <c r="K496" s="330"/>
    </row>
    <row r="497" spans="1:11" ht="15.75">
      <c r="A497" s="105"/>
      <c r="B497" s="105" t="s">
        <v>515</v>
      </c>
      <c r="C497" s="345" t="s">
        <v>519</v>
      </c>
      <c r="D497" s="345"/>
      <c r="E497" s="345"/>
      <c r="F497" s="345"/>
      <c r="G497" s="345"/>
      <c r="H497" s="408">
        <v>51251784427</v>
      </c>
      <c r="I497" s="408"/>
      <c r="J497" s="408">
        <v>27923078496</v>
      </c>
      <c r="K497" s="408"/>
    </row>
    <row r="498" spans="1:11" ht="15.75">
      <c r="A498" s="105"/>
      <c r="B498" s="105" t="s">
        <v>515</v>
      </c>
      <c r="C498" s="345" t="s">
        <v>520</v>
      </c>
      <c r="D498" s="345"/>
      <c r="E498" s="345"/>
      <c r="F498" s="345"/>
      <c r="G498" s="345"/>
      <c r="H498" s="408">
        <f>H491-H497</f>
        <v>2501241424</v>
      </c>
      <c r="I498" s="408"/>
      <c r="J498" s="408">
        <f>J491-J497</f>
        <v>10825065228</v>
      </c>
      <c r="K498" s="408"/>
    </row>
    <row r="499" spans="1:11" ht="15.75">
      <c r="A499" s="105"/>
      <c r="B499" s="345" t="s">
        <v>521</v>
      </c>
      <c r="C499" s="345"/>
      <c r="D499" s="345"/>
      <c r="E499" s="345"/>
      <c r="F499" s="345"/>
      <c r="G499" s="345"/>
      <c r="H499" s="379">
        <f>H492</f>
        <v>10245577</v>
      </c>
      <c r="I499" s="379"/>
      <c r="J499" s="379">
        <f>J492</f>
        <v>24343535</v>
      </c>
      <c r="K499" s="379"/>
    </row>
    <row r="500" spans="1:11" ht="15.75">
      <c r="A500" s="345" t="s">
        <v>522</v>
      </c>
      <c r="B500" s="345"/>
      <c r="C500" s="345"/>
      <c r="D500" s="345"/>
      <c r="E500" s="345"/>
      <c r="F500" s="345"/>
      <c r="G500" s="345"/>
      <c r="H500" s="439">
        <f>H501+H502+H503</f>
        <v>5704275</v>
      </c>
      <c r="I500" s="440"/>
      <c r="J500" s="439">
        <f>J501+J502+J503</f>
        <v>21308995</v>
      </c>
      <c r="K500" s="440"/>
    </row>
    <row r="501" spans="1:11" ht="15.75">
      <c r="A501" s="120"/>
      <c r="B501" s="345" t="s">
        <v>523</v>
      </c>
      <c r="C501" s="345"/>
      <c r="D501" s="345"/>
      <c r="E501" s="345"/>
      <c r="F501" s="345"/>
      <c r="G501" s="120"/>
      <c r="H501" s="379">
        <v>0</v>
      </c>
      <c r="I501" s="379"/>
      <c r="J501" s="379">
        <v>15369000</v>
      </c>
      <c r="K501" s="379"/>
    </row>
    <row r="502" spans="1:11" ht="15.75">
      <c r="A502" s="120"/>
      <c r="B502" s="345" t="s">
        <v>524</v>
      </c>
      <c r="C502" s="345"/>
      <c r="D502" s="345"/>
      <c r="E502" s="120"/>
      <c r="F502" s="120"/>
      <c r="G502" s="120"/>
      <c r="H502" s="379">
        <v>0</v>
      </c>
      <c r="I502" s="379"/>
      <c r="J502" s="379">
        <v>0</v>
      </c>
      <c r="K502" s="379"/>
    </row>
    <row r="503" spans="1:11" ht="15.75">
      <c r="A503" s="120"/>
      <c r="B503" s="345" t="s">
        <v>525</v>
      </c>
      <c r="C503" s="345"/>
      <c r="D503" s="345"/>
      <c r="E503" s="120"/>
      <c r="F503" s="120"/>
      <c r="G503" s="120"/>
      <c r="H503" s="379">
        <v>5704275</v>
      </c>
      <c r="I503" s="379"/>
      <c r="J503" s="379">
        <v>5939995</v>
      </c>
      <c r="K503" s="379"/>
    </row>
    <row r="504" spans="1:11" ht="15.75">
      <c r="A504" s="345" t="s">
        <v>526</v>
      </c>
      <c r="B504" s="345"/>
      <c r="C504" s="345"/>
      <c r="D504" s="345"/>
      <c r="E504" s="345"/>
      <c r="F504" s="345"/>
      <c r="G504" s="345"/>
      <c r="H504" s="439">
        <f>H489-H500</f>
        <v>53757567153</v>
      </c>
      <c r="I504" s="439"/>
      <c r="J504" s="439">
        <f>J489-J500</f>
        <v>38751178264</v>
      </c>
      <c r="K504" s="439"/>
    </row>
    <row r="505" spans="1:11" ht="15.75">
      <c r="A505" s="345" t="s">
        <v>527</v>
      </c>
      <c r="B505" s="345"/>
      <c r="C505" s="345"/>
      <c r="D505" s="345"/>
      <c r="E505" s="345"/>
      <c r="F505" s="345"/>
      <c r="G505" s="120"/>
      <c r="H505" s="379">
        <v>42176721134</v>
      </c>
      <c r="I505" s="379"/>
      <c r="J505" s="379">
        <v>30175990031</v>
      </c>
      <c r="K505" s="379"/>
    </row>
    <row r="506" spans="1:11" ht="15.75">
      <c r="A506" s="120"/>
      <c r="B506" s="345" t="s">
        <v>528</v>
      </c>
      <c r="C506" s="345"/>
      <c r="D506" s="345"/>
      <c r="E506" s="345"/>
      <c r="F506" s="345"/>
      <c r="G506" s="345"/>
      <c r="H506" s="379">
        <v>0</v>
      </c>
      <c r="I506" s="379"/>
      <c r="J506" s="379">
        <v>14350000</v>
      </c>
      <c r="K506" s="379"/>
    </row>
    <row r="507" spans="1:11" ht="15.75">
      <c r="A507" s="120"/>
      <c r="B507" s="345" t="s">
        <v>529</v>
      </c>
      <c r="C507" s="345"/>
      <c r="D507" s="345"/>
      <c r="E507" s="345"/>
      <c r="F507" s="345"/>
      <c r="G507" s="120"/>
      <c r="H507" s="379">
        <f>H505-H506</f>
        <v>42176721134</v>
      </c>
      <c r="I507" s="379"/>
      <c r="J507" s="379">
        <f>J505-J506</f>
        <v>30161640031</v>
      </c>
      <c r="K507" s="379"/>
    </row>
    <row r="508" spans="1:11" ht="15.75">
      <c r="A508" s="345" t="s">
        <v>530</v>
      </c>
      <c r="B508" s="345"/>
      <c r="C508" s="345"/>
      <c r="D508" s="345"/>
      <c r="E508" s="345"/>
      <c r="F508" s="345"/>
      <c r="G508" s="345"/>
      <c r="H508" s="379">
        <v>67417029</v>
      </c>
      <c r="I508" s="379"/>
      <c r="J508" s="379">
        <v>147915616</v>
      </c>
      <c r="K508" s="379"/>
    </row>
    <row r="509" spans="1:11" ht="15.75">
      <c r="A509" s="105"/>
      <c r="B509" s="345" t="s">
        <v>531</v>
      </c>
      <c r="C509" s="345"/>
      <c r="D509" s="345"/>
      <c r="E509" s="345"/>
      <c r="F509" s="345"/>
      <c r="G509" s="345"/>
      <c r="H509" s="379">
        <v>27257843</v>
      </c>
      <c r="I509" s="379"/>
      <c r="J509" s="379">
        <v>50783288</v>
      </c>
      <c r="K509" s="379"/>
    </row>
    <row r="510" spans="1:11" ht="15.75">
      <c r="A510" s="120"/>
      <c r="B510" s="345" t="s">
        <v>532</v>
      </c>
      <c r="C510" s="345"/>
      <c r="D510" s="345"/>
      <c r="E510" s="345"/>
      <c r="F510" s="345"/>
      <c r="G510" s="345"/>
      <c r="H510" s="379">
        <f>H508-H509</f>
        <v>40159186</v>
      </c>
      <c r="I510" s="379"/>
      <c r="J510" s="379">
        <f>J508-J509</f>
        <v>97132328</v>
      </c>
      <c r="K510" s="379"/>
    </row>
    <row r="511" spans="1:11" ht="15.75">
      <c r="A511" s="345" t="s">
        <v>533</v>
      </c>
      <c r="B511" s="345"/>
      <c r="C511" s="345"/>
      <c r="D511" s="345"/>
      <c r="E511" s="345"/>
      <c r="F511" s="345"/>
      <c r="G511" s="120"/>
      <c r="H511" s="379">
        <v>5210362</v>
      </c>
      <c r="I511" s="379"/>
      <c r="J511" s="379">
        <v>536789002</v>
      </c>
      <c r="K511" s="379"/>
    </row>
    <row r="512" spans="1:11" ht="15.75">
      <c r="A512" s="120"/>
      <c r="B512" s="345" t="s">
        <v>534</v>
      </c>
      <c r="C512" s="345"/>
      <c r="D512" s="120"/>
      <c r="E512" s="120"/>
      <c r="F512" s="120"/>
      <c r="G512" s="120"/>
      <c r="H512" s="379">
        <v>0</v>
      </c>
      <c r="I512" s="379"/>
      <c r="J512" s="379">
        <v>446568121</v>
      </c>
      <c r="K512" s="379"/>
    </row>
    <row r="513" spans="1:11" ht="15.75">
      <c r="A513" s="120"/>
      <c r="B513" s="345" t="s">
        <v>535</v>
      </c>
      <c r="C513" s="345"/>
      <c r="D513" s="345"/>
      <c r="E513" s="345"/>
      <c r="F513" s="345"/>
      <c r="G513" s="329"/>
      <c r="H513" s="379">
        <f>H511-H512</f>
        <v>5210362</v>
      </c>
      <c r="I513" s="379"/>
      <c r="J513" s="379">
        <f>J511-J512</f>
        <v>90220881</v>
      </c>
      <c r="K513" s="379"/>
    </row>
    <row r="514" spans="1:11" ht="15.75">
      <c r="A514" s="120"/>
      <c r="B514" s="120"/>
      <c r="C514" s="120"/>
      <c r="D514" s="120"/>
      <c r="E514" s="120"/>
      <c r="F514" s="120"/>
      <c r="G514" s="120"/>
      <c r="H514" s="340" t="s">
        <v>509</v>
      </c>
      <c r="I514" s="340"/>
      <c r="J514" s="340" t="s">
        <v>502</v>
      </c>
      <c r="K514" s="340"/>
    </row>
    <row r="515" spans="1:11" ht="15.75">
      <c r="A515" s="345" t="s">
        <v>536</v>
      </c>
      <c r="B515" s="345"/>
      <c r="C515" s="345"/>
      <c r="D515" s="345"/>
      <c r="E515" s="345"/>
      <c r="F515" s="345"/>
      <c r="G515" s="345"/>
      <c r="H515" s="379">
        <v>638379938</v>
      </c>
      <c r="I515" s="379"/>
      <c r="J515" s="379">
        <v>1310381339</v>
      </c>
      <c r="K515" s="379"/>
    </row>
    <row r="516" spans="1:11" ht="15.75">
      <c r="A516" s="345" t="s">
        <v>537</v>
      </c>
      <c r="B516" s="345"/>
      <c r="C516" s="345"/>
      <c r="D516" s="345"/>
      <c r="E516" s="345"/>
      <c r="F516" s="345"/>
      <c r="G516" s="345"/>
      <c r="H516" s="120"/>
      <c r="I516" s="120"/>
      <c r="J516" s="120"/>
      <c r="K516" s="120"/>
    </row>
    <row r="517" spans="1:7" ht="15.75">
      <c r="A517" s="345" t="s">
        <v>538</v>
      </c>
      <c r="B517" s="345"/>
      <c r="C517" s="345"/>
      <c r="D517" s="345"/>
      <c r="E517" s="345"/>
      <c r="F517" s="345"/>
      <c r="G517" s="345"/>
    </row>
    <row r="518" spans="1:11" ht="15.75">
      <c r="A518" s="105"/>
      <c r="B518" s="345" t="s">
        <v>539</v>
      </c>
      <c r="C518" s="345"/>
      <c r="D518" s="345"/>
      <c r="E518" s="345"/>
      <c r="F518" s="345"/>
      <c r="G518" s="345"/>
      <c r="H518" s="414">
        <f>19750875011+748483736+5947110952+1996900393+81632502</f>
        <v>28525002594</v>
      </c>
      <c r="I518" s="414"/>
      <c r="J518" s="414">
        <v>20444168593</v>
      </c>
      <c r="K518" s="414"/>
    </row>
    <row r="519" spans="1:11" ht="15.75">
      <c r="A519" s="105"/>
      <c r="B519" s="345" t="s">
        <v>540</v>
      </c>
      <c r="C519" s="345"/>
      <c r="D519" s="345"/>
      <c r="E519" s="345"/>
      <c r="F519" s="345"/>
      <c r="G519" s="345"/>
      <c r="H519" s="408">
        <f>7238160785+850788488+18500000</f>
        <v>8107449273</v>
      </c>
      <c r="I519" s="408"/>
      <c r="J519" s="408">
        <v>5541648741</v>
      </c>
      <c r="K519" s="408"/>
    </row>
    <row r="520" spans="1:11" ht="15.75">
      <c r="A520" s="105"/>
      <c r="B520" s="345" t="s">
        <v>541</v>
      </c>
      <c r="C520" s="345"/>
      <c r="D520" s="345"/>
      <c r="E520" s="345"/>
      <c r="F520" s="345"/>
      <c r="G520" s="345"/>
      <c r="H520" s="408">
        <f>1744882596+41725292</f>
        <v>1786607888</v>
      </c>
      <c r="I520" s="408"/>
      <c r="J520" s="408">
        <v>1417386919</v>
      </c>
      <c r="K520" s="408"/>
    </row>
    <row r="521" spans="1:11" ht="15.75">
      <c r="A521" s="105"/>
      <c r="B521" s="345" t="s">
        <v>542</v>
      </c>
      <c r="C521" s="345"/>
      <c r="D521" s="345"/>
      <c r="E521" s="345"/>
      <c r="F521" s="345"/>
      <c r="G521" s="345"/>
      <c r="H521" s="408">
        <f>1100492753+30526912</f>
        <v>1131019665</v>
      </c>
      <c r="I521" s="408"/>
      <c r="J521" s="408">
        <v>832013026</v>
      </c>
      <c r="K521" s="408"/>
    </row>
    <row r="522" spans="1:11" ht="15.75">
      <c r="A522" s="120"/>
      <c r="B522" s="345" t="s">
        <v>543</v>
      </c>
      <c r="C522" s="345"/>
      <c r="D522" s="345"/>
      <c r="E522" s="345"/>
      <c r="F522" s="345"/>
      <c r="G522" s="345"/>
      <c r="H522" s="408">
        <f>2234137464+118409091+1930005198+943660000</f>
        <v>5226211753</v>
      </c>
      <c r="I522" s="408"/>
      <c r="J522" s="408">
        <v>3519762521</v>
      </c>
      <c r="K522" s="408"/>
    </row>
    <row r="523" spans="1:11" ht="15.75">
      <c r="A523" s="120"/>
      <c r="B523" s="120"/>
      <c r="C523" s="120"/>
      <c r="D523" s="120"/>
      <c r="E523" s="120"/>
      <c r="F523" s="121" t="s">
        <v>294</v>
      </c>
      <c r="G523" s="120"/>
      <c r="H523" s="441">
        <f>SUM(H518:H522)</f>
        <v>44776291173</v>
      </c>
      <c r="I523" s="353"/>
      <c r="J523" s="441">
        <f>SUM(J518:J522)</f>
        <v>31754979800</v>
      </c>
      <c r="K523" s="353"/>
    </row>
    <row r="524" spans="1:11" ht="15.75">
      <c r="A524" s="105" t="s">
        <v>544</v>
      </c>
      <c r="B524" s="345" t="s">
        <v>545</v>
      </c>
      <c r="C524" s="345"/>
      <c r="D524" s="345"/>
      <c r="E524" s="345"/>
      <c r="F524" s="120"/>
      <c r="G524" s="120"/>
      <c r="H524" s="440"/>
      <c r="I524" s="440"/>
      <c r="J524" s="440"/>
      <c r="K524" s="440"/>
    </row>
    <row r="525" spans="1:11" ht="15.75">
      <c r="A525" s="105"/>
      <c r="B525" s="345" t="s">
        <v>546</v>
      </c>
      <c r="C525" s="345"/>
      <c r="D525" s="345"/>
      <c r="E525" s="345"/>
      <c r="F525" s="345"/>
      <c r="G525" s="120"/>
      <c r="H525" s="379">
        <v>7941818011</v>
      </c>
      <c r="I525" s="379"/>
      <c r="J525" s="379">
        <v>5889732217</v>
      </c>
      <c r="K525" s="379"/>
    </row>
    <row r="526" spans="1:11" ht="15.75">
      <c r="A526" s="105"/>
      <c r="B526" s="345" t="s">
        <v>511</v>
      </c>
      <c r="C526" s="345"/>
      <c r="D526" s="120"/>
      <c r="E526" s="120"/>
      <c r="F526" s="120"/>
      <c r="G526" s="120"/>
      <c r="H526" s="329"/>
      <c r="I526" s="329"/>
      <c r="J526" s="329"/>
      <c r="K526" s="329"/>
    </row>
    <row r="527" spans="1:11" ht="15.75">
      <c r="A527" s="105"/>
      <c r="B527" s="345" t="s">
        <v>547</v>
      </c>
      <c r="C527" s="345"/>
      <c r="D527" s="345"/>
      <c r="E527" s="345"/>
      <c r="F527" s="345"/>
      <c r="G527" s="345"/>
      <c r="H527" s="379">
        <v>7710434839</v>
      </c>
      <c r="I527" s="379"/>
      <c r="J527" s="379">
        <v>6064165215</v>
      </c>
      <c r="K527" s="379"/>
    </row>
    <row r="528" spans="1:11" ht="15.75">
      <c r="A528" s="105"/>
      <c r="B528" s="345" t="s">
        <v>548</v>
      </c>
      <c r="C528" s="345"/>
      <c r="D528" s="345"/>
      <c r="E528" s="345"/>
      <c r="F528" s="345"/>
      <c r="G528" s="345"/>
      <c r="H528" s="379">
        <f>H525-H527</f>
        <v>231383172</v>
      </c>
      <c r="I528" s="379"/>
      <c r="J528" s="379">
        <f>J525-J527</f>
        <v>-174432998</v>
      </c>
      <c r="K528" s="379"/>
    </row>
    <row r="529" spans="1:11" ht="15.75">
      <c r="A529" s="355" t="s">
        <v>549</v>
      </c>
      <c r="B529" s="355"/>
      <c r="C529" s="355"/>
      <c r="D529" s="355"/>
      <c r="E529" s="355"/>
      <c r="F529" s="355"/>
      <c r="G529" s="355"/>
      <c r="H529" s="355"/>
      <c r="I529" s="355"/>
      <c r="J529" s="1"/>
      <c r="K529" s="1"/>
    </row>
    <row r="530" spans="1:11" ht="15.75">
      <c r="A530" s="345" t="s">
        <v>550</v>
      </c>
      <c r="B530" s="345"/>
      <c r="C530" s="345"/>
      <c r="D530" s="345"/>
      <c r="E530" s="345"/>
      <c r="F530" s="345"/>
      <c r="G530" s="345"/>
      <c r="H530" s="345"/>
      <c r="I530" s="345"/>
      <c r="J530" s="345"/>
      <c r="K530" s="345"/>
    </row>
    <row r="531" spans="1:11" ht="15.75">
      <c r="A531" s="345" t="s">
        <v>551</v>
      </c>
      <c r="B531" s="345"/>
      <c r="C531" s="345"/>
      <c r="D531" s="345"/>
      <c r="E531" s="345"/>
      <c r="F531" s="345"/>
      <c r="G531" s="345"/>
      <c r="H531" s="345"/>
      <c r="I531" s="120"/>
      <c r="J531" s="120"/>
      <c r="K531" s="120"/>
    </row>
    <row r="532" spans="1:11" ht="15.75">
      <c r="A532" s="355" t="s">
        <v>552</v>
      </c>
      <c r="B532" s="355"/>
      <c r="C532" s="355"/>
      <c r="D532" s="355"/>
      <c r="E532" s="355"/>
      <c r="F532" s="355"/>
      <c r="G532" s="355"/>
      <c r="H532" s="355"/>
      <c r="I532" s="355"/>
      <c r="J532" s="355"/>
      <c r="K532" s="355"/>
    </row>
    <row r="533" spans="1:11" ht="15.75">
      <c r="A533" s="355" t="s">
        <v>553</v>
      </c>
      <c r="B533" s="355"/>
      <c r="C533" s="355"/>
      <c r="D533" s="355"/>
      <c r="E533" s="355"/>
      <c r="F533" s="355"/>
      <c r="H533" s="1"/>
      <c r="I533" s="1"/>
      <c r="J533" s="1"/>
      <c r="K533" s="1"/>
    </row>
    <row r="534" spans="1:11" ht="15.75">
      <c r="A534" s="214" t="s">
        <v>554</v>
      </c>
      <c r="B534" s="328"/>
      <c r="C534" s="328"/>
      <c r="D534" s="328"/>
      <c r="E534" s="328"/>
      <c r="F534" s="102"/>
      <c r="G534" s="102"/>
      <c r="H534" s="331"/>
      <c r="I534" s="331"/>
      <c r="J534" s="331"/>
      <c r="K534" s="331"/>
    </row>
    <row r="535" spans="1:11" ht="15.75">
      <c r="A535" s="214" t="s">
        <v>555</v>
      </c>
      <c r="B535" s="328"/>
      <c r="C535" s="328"/>
      <c r="D535" s="328"/>
      <c r="E535" s="328"/>
      <c r="F535" s="102"/>
      <c r="G535" s="102"/>
      <c r="H535" s="331"/>
      <c r="I535" s="331"/>
      <c r="J535" s="331"/>
      <c r="K535" s="331"/>
    </row>
    <row r="536" spans="1:11" ht="15.75">
      <c r="A536" s="214"/>
      <c r="B536" s="345"/>
      <c r="C536" s="345"/>
      <c r="D536" s="345"/>
      <c r="E536" s="345"/>
      <c r="F536" s="345"/>
      <c r="G536" s="345"/>
      <c r="H536" s="345"/>
      <c r="I536" s="345"/>
      <c r="J536" s="345"/>
      <c r="K536" s="345"/>
    </row>
    <row r="537" spans="1:11" ht="15.75">
      <c r="A537" s="214"/>
      <c r="B537" s="345" t="s">
        <v>556</v>
      </c>
      <c r="C537" s="345"/>
      <c r="D537" s="345"/>
      <c r="E537" s="345"/>
      <c r="F537" s="345"/>
      <c r="G537" s="345"/>
      <c r="H537" s="345"/>
      <c r="I537" s="345"/>
      <c r="J537" s="345"/>
      <c r="K537" s="345"/>
    </row>
    <row r="538" spans="1:11" ht="15.75">
      <c r="A538" s="214"/>
      <c r="B538" s="345" t="s">
        <v>557</v>
      </c>
      <c r="C538" s="345"/>
      <c r="D538" s="345"/>
      <c r="E538" s="345"/>
      <c r="F538" s="345"/>
      <c r="G538" s="345"/>
      <c r="H538" s="345"/>
      <c r="I538" s="1"/>
      <c r="J538" s="1"/>
      <c r="K538" s="1"/>
    </row>
    <row r="539" spans="1:11" ht="15.75">
      <c r="A539" s="332"/>
      <c r="B539" s="345"/>
      <c r="C539" s="345"/>
      <c r="D539" s="345"/>
      <c r="E539" s="120"/>
      <c r="F539" s="120"/>
      <c r="G539" s="120"/>
      <c r="H539" s="120"/>
      <c r="I539" s="120"/>
      <c r="J539" s="120"/>
      <c r="K539" s="120"/>
    </row>
    <row r="540" spans="1:11" ht="15.75">
      <c r="A540" s="333"/>
      <c r="B540" s="443"/>
      <c r="C540" s="443"/>
      <c r="D540" s="333"/>
      <c r="H540" s="442" t="s">
        <v>558</v>
      </c>
      <c r="I540" s="442"/>
      <c r="J540" s="442"/>
      <c r="K540" s="442"/>
    </row>
    <row r="541" spans="1:11" ht="15.75">
      <c r="A541" s="339" t="s">
        <v>200</v>
      </c>
      <c r="B541" s="339"/>
      <c r="D541" s="339" t="s">
        <v>559</v>
      </c>
      <c r="E541" s="339"/>
      <c r="F541" s="339"/>
      <c r="H541" s="339" t="s">
        <v>202</v>
      </c>
      <c r="I541" s="339"/>
      <c r="J541" s="339"/>
      <c r="K541" s="339"/>
    </row>
    <row r="542" spans="1:11" ht="15.75">
      <c r="A542" s="340" t="s">
        <v>560</v>
      </c>
      <c r="B542" s="340"/>
      <c r="D542" s="340" t="s">
        <v>561</v>
      </c>
      <c r="E542" s="340"/>
      <c r="F542" s="340"/>
      <c r="H542" s="340" t="s">
        <v>562</v>
      </c>
      <c r="I542" s="340"/>
      <c r="J542" s="340"/>
      <c r="K542" s="340"/>
    </row>
  </sheetData>
  <sheetProtection sheet="1" objects="1" scenarios="1"/>
  <mergeCells count="528">
    <mergeCell ref="A542:B542"/>
    <mergeCell ref="D542:F542"/>
    <mergeCell ref="H542:K542"/>
    <mergeCell ref="B539:D539"/>
    <mergeCell ref="B540:C540"/>
    <mergeCell ref="A533:F533"/>
    <mergeCell ref="B536:K536"/>
    <mergeCell ref="B537:K537"/>
    <mergeCell ref="B525:F525"/>
    <mergeCell ref="H525:I525"/>
    <mergeCell ref="J525:K525"/>
    <mergeCell ref="B526:C526"/>
    <mergeCell ref="H540:K540"/>
    <mergeCell ref="A541:B541"/>
    <mergeCell ref="D541:F541"/>
    <mergeCell ref="H541:K541"/>
    <mergeCell ref="B527:G527"/>
    <mergeCell ref="H527:I527"/>
    <mergeCell ref="J527:K527"/>
    <mergeCell ref="B528:G528"/>
    <mergeCell ref="H528:I528"/>
    <mergeCell ref="J528:K528"/>
    <mergeCell ref="B538:H538"/>
    <mergeCell ref="A529:I529"/>
    <mergeCell ref="A530:K530"/>
    <mergeCell ref="A531:H531"/>
    <mergeCell ref="A532:K532"/>
    <mergeCell ref="H523:I523"/>
    <mergeCell ref="J523:K523"/>
    <mergeCell ref="B524:E524"/>
    <mergeCell ref="H524:I524"/>
    <mergeCell ref="J524:K524"/>
    <mergeCell ref="B520:G520"/>
    <mergeCell ref="H520:I520"/>
    <mergeCell ref="J520:K520"/>
    <mergeCell ref="B521:G521"/>
    <mergeCell ref="H521:I521"/>
    <mergeCell ref="A515:G515"/>
    <mergeCell ref="H515:I515"/>
    <mergeCell ref="J515:K515"/>
    <mergeCell ref="A516:G516"/>
    <mergeCell ref="B519:G519"/>
    <mergeCell ref="H519:I519"/>
    <mergeCell ref="J519:K519"/>
    <mergeCell ref="J521:K521"/>
    <mergeCell ref="B522:G522"/>
    <mergeCell ref="H522:I522"/>
    <mergeCell ref="J522:K522"/>
    <mergeCell ref="A517:G517"/>
    <mergeCell ref="B518:G518"/>
    <mergeCell ref="H518:I518"/>
    <mergeCell ref="J518:K518"/>
    <mergeCell ref="B513:F513"/>
    <mergeCell ref="H513:I513"/>
    <mergeCell ref="J513:K513"/>
    <mergeCell ref="H514:I514"/>
    <mergeCell ref="J514:K514"/>
    <mergeCell ref="A511:F511"/>
    <mergeCell ref="H511:I511"/>
    <mergeCell ref="J511:K511"/>
    <mergeCell ref="B512:C512"/>
    <mergeCell ref="H512:I512"/>
    <mergeCell ref="J512:K512"/>
    <mergeCell ref="B509:G509"/>
    <mergeCell ref="H509:I509"/>
    <mergeCell ref="J509:K509"/>
    <mergeCell ref="B510:G510"/>
    <mergeCell ref="H510:I510"/>
    <mergeCell ref="J510:K510"/>
    <mergeCell ref="B507:F507"/>
    <mergeCell ref="H507:I507"/>
    <mergeCell ref="J507:K507"/>
    <mergeCell ref="A508:G508"/>
    <mergeCell ref="H508:I508"/>
    <mergeCell ref="J508:K508"/>
    <mergeCell ref="B506:G506"/>
    <mergeCell ref="H506:I506"/>
    <mergeCell ref="J506:K506"/>
    <mergeCell ref="B501:F501"/>
    <mergeCell ref="H501:I501"/>
    <mergeCell ref="J501:K501"/>
    <mergeCell ref="B502:D502"/>
    <mergeCell ref="H502:I502"/>
    <mergeCell ref="J502:K502"/>
    <mergeCell ref="B503:D503"/>
    <mergeCell ref="A504:G504"/>
    <mergeCell ref="H504:I504"/>
    <mergeCell ref="J504:K504"/>
    <mergeCell ref="A505:F505"/>
    <mergeCell ref="H505:I505"/>
    <mergeCell ref="J505:K505"/>
    <mergeCell ref="H503:I503"/>
    <mergeCell ref="J503:K503"/>
    <mergeCell ref="C498:G498"/>
    <mergeCell ref="H498:I498"/>
    <mergeCell ref="J498:K498"/>
    <mergeCell ref="B499:G499"/>
    <mergeCell ref="H499:I499"/>
    <mergeCell ref="J499:K499"/>
    <mergeCell ref="A500:G500"/>
    <mergeCell ref="H500:I500"/>
    <mergeCell ref="J500:K500"/>
    <mergeCell ref="C495:G495"/>
    <mergeCell ref="H495:I495"/>
    <mergeCell ref="J495:K495"/>
    <mergeCell ref="B496:E496"/>
    <mergeCell ref="B493:F493"/>
    <mergeCell ref="C494:G494"/>
    <mergeCell ref="H494:I494"/>
    <mergeCell ref="J494:K494"/>
    <mergeCell ref="C497:G497"/>
    <mergeCell ref="H497:I497"/>
    <mergeCell ref="J497:K497"/>
    <mergeCell ref="B490:C490"/>
    <mergeCell ref="H490:I490"/>
    <mergeCell ref="J490:K490"/>
    <mergeCell ref="B491:F491"/>
    <mergeCell ref="H491:I491"/>
    <mergeCell ref="J491:K491"/>
    <mergeCell ref="B492:F492"/>
    <mergeCell ref="H492:I492"/>
    <mergeCell ref="J492:K492"/>
    <mergeCell ref="A487:K487"/>
    <mergeCell ref="H488:I488"/>
    <mergeCell ref="J488:K488"/>
    <mergeCell ref="A481:K481"/>
    <mergeCell ref="A482:D482"/>
    <mergeCell ref="A483:K483"/>
    <mergeCell ref="A484:C484"/>
    <mergeCell ref="A489:G489"/>
    <mergeCell ref="H489:I489"/>
    <mergeCell ref="J489:K489"/>
    <mergeCell ref="A480:D480"/>
    <mergeCell ref="H480:I480"/>
    <mergeCell ref="J480:K480"/>
    <mergeCell ref="A476:D476"/>
    <mergeCell ref="A477:G477"/>
    <mergeCell ref="A478:G478"/>
    <mergeCell ref="A479:C479"/>
    <mergeCell ref="B485:K485"/>
    <mergeCell ref="B486:J486"/>
    <mergeCell ref="H479:I479"/>
    <mergeCell ref="J479:K479"/>
    <mergeCell ref="A464:D464"/>
    <mergeCell ref="H464:I464"/>
    <mergeCell ref="K464:L464"/>
    <mergeCell ref="A465:C465"/>
    <mergeCell ref="H465:I465"/>
    <mergeCell ref="K465:L465"/>
    <mergeCell ref="A468:B468"/>
    <mergeCell ref="A469:B469"/>
    <mergeCell ref="A474:F474"/>
    <mergeCell ref="H474:I474"/>
    <mergeCell ref="A475:D475"/>
    <mergeCell ref="H475:I475"/>
    <mergeCell ref="A470:K470"/>
    <mergeCell ref="A471:G471"/>
    <mergeCell ref="B472:F472"/>
    <mergeCell ref="A473:F473"/>
    <mergeCell ref="A462:C462"/>
    <mergeCell ref="A463:D463"/>
    <mergeCell ref="H463:I463"/>
    <mergeCell ref="K463:L463"/>
    <mergeCell ref="H460:I460"/>
    <mergeCell ref="K460:L460"/>
    <mergeCell ref="A461:F461"/>
    <mergeCell ref="H469:I469"/>
    <mergeCell ref="J469:K469"/>
    <mergeCell ref="A466:C466"/>
    <mergeCell ref="H466:I466"/>
    <mergeCell ref="K466:L466"/>
    <mergeCell ref="A467:C467"/>
    <mergeCell ref="H467:I467"/>
    <mergeCell ref="K467:L467"/>
    <mergeCell ref="H461:I461"/>
    <mergeCell ref="K461:L461"/>
    <mergeCell ref="M436:M438"/>
    <mergeCell ref="A456:D456"/>
    <mergeCell ref="H456:I456"/>
    <mergeCell ref="K456:L456"/>
    <mergeCell ref="G436:G438"/>
    <mergeCell ref="H436:H438"/>
    <mergeCell ref="I436:I438"/>
    <mergeCell ref="J436:J438"/>
    <mergeCell ref="A458:D458"/>
    <mergeCell ref="H458:I458"/>
    <mergeCell ref="K458:L458"/>
    <mergeCell ref="A457:B457"/>
    <mergeCell ref="H457:I457"/>
    <mergeCell ref="K457:L457"/>
    <mergeCell ref="A434:C434"/>
    <mergeCell ref="A435:F435"/>
    <mergeCell ref="A436:A438"/>
    <mergeCell ref="C436:C438"/>
    <mergeCell ref="D436:D438"/>
    <mergeCell ref="E436:E438"/>
    <mergeCell ref="F436:F438"/>
    <mergeCell ref="K436:K438"/>
    <mergeCell ref="L436:L438"/>
    <mergeCell ref="A426:D426"/>
    <mergeCell ref="A423:F423"/>
    <mergeCell ref="A424:E424"/>
    <mergeCell ref="H424:I424"/>
    <mergeCell ref="J424:K424"/>
    <mergeCell ref="J430:K430"/>
    <mergeCell ref="A431:F431"/>
    <mergeCell ref="A432:G432"/>
    <mergeCell ref="A425:E425"/>
    <mergeCell ref="H425:I425"/>
    <mergeCell ref="J425:K425"/>
    <mergeCell ref="A433:I433"/>
    <mergeCell ref="A427:E427"/>
    <mergeCell ref="A428:E428"/>
    <mergeCell ref="A429:D429"/>
    <mergeCell ref="H430:I430"/>
    <mergeCell ref="A419:G419"/>
    <mergeCell ref="A422:F422"/>
    <mergeCell ref="H422:I422"/>
    <mergeCell ref="H414:I414"/>
    <mergeCell ref="J414:K414"/>
    <mergeCell ref="A411:E411"/>
    <mergeCell ref="H411:I411"/>
    <mergeCell ref="J411:K411"/>
    <mergeCell ref="A412:E412"/>
    <mergeCell ref="H412:I412"/>
    <mergeCell ref="J422:K422"/>
    <mergeCell ref="A416:G416"/>
    <mergeCell ref="H416:I416"/>
    <mergeCell ref="J416:K416"/>
    <mergeCell ref="A417:G417"/>
    <mergeCell ref="A405:E405"/>
    <mergeCell ref="H405:I405"/>
    <mergeCell ref="J405:K405"/>
    <mergeCell ref="A406:E406"/>
    <mergeCell ref="H406:I406"/>
    <mergeCell ref="J406:K406"/>
    <mergeCell ref="A413:E413"/>
    <mergeCell ref="H413:I413"/>
    <mergeCell ref="J413:K413"/>
    <mergeCell ref="A407:E407"/>
    <mergeCell ref="H407:I407"/>
    <mergeCell ref="J407:K407"/>
    <mergeCell ref="J412:K412"/>
    <mergeCell ref="A409:E409"/>
    <mergeCell ref="H409:I409"/>
    <mergeCell ref="J409:K409"/>
    <mergeCell ref="A410:E410"/>
    <mergeCell ref="H410:I410"/>
    <mergeCell ref="J410:K410"/>
    <mergeCell ref="A408:E408"/>
    <mergeCell ref="H408:I408"/>
    <mergeCell ref="A402:F402"/>
    <mergeCell ref="J402:K402"/>
    <mergeCell ref="A398:E398"/>
    <mergeCell ref="H398:I398"/>
    <mergeCell ref="J398:K398"/>
    <mergeCell ref="A399:G399"/>
    <mergeCell ref="H403:I403"/>
    <mergeCell ref="J403:K403"/>
    <mergeCell ref="A404:E404"/>
    <mergeCell ref="H404:I404"/>
    <mergeCell ref="J404:K404"/>
    <mergeCell ref="A391:C391"/>
    <mergeCell ref="H391:I391"/>
    <mergeCell ref="J391:K391"/>
    <mergeCell ref="A392:E392"/>
    <mergeCell ref="H392:I392"/>
    <mergeCell ref="J392:K392"/>
    <mergeCell ref="A400:F400"/>
    <mergeCell ref="A401:F401"/>
    <mergeCell ref="J401:K401"/>
    <mergeCell ref="H395:I395"/>
    <mergeCell ref="J395:K395"/>
    <mergeCell ref="H396:I396"/>
    <mergeCell ref="J396:K396"/>
    <mergeCell ref="A393:E393"/>
    <mergeCell ref="H393:I393"/>
    <mergeCell ref="J393:K393"/>
    <mergeCell ref="A394:E394"/>
    <mergeCell ref="H394:I394"/>
    <mergeCell ref="J394:K394"/>
    <mergeCell ref="H387:I387"/>
    <mergeCell ref="J387:K387"/>
    <mergeCell ref="J381:K381"/>
    <mergeCell ref="A382:E382"/>
    <mergeCell ref="H382:I382"/>
    <mergeCell ref="J382:K382"/>
    <mergeCell ref="J383:K383"/>
    <mergeCell ref="J384:K384"/>
    <mergeCell ref="A390:E390"/>
    <mergeCell ref="H390:I390"/>
    <mergeCell ref="J390:K390"/>
    <mergeCell ref="A385:B385"/>
    <mergeCell ref="H385:I385"/>
    <mergeCell ref="J385:K385"/>
    <mergeCell ref="A386:F386"/>
    <mergeCell ref="H386:I386"/>
    <mergeCell ref="J386:K386"/>
    <mergeCell ref="A387:E387"/>
    <mergeCell ref="A388:E388"/>
    <mergeCell ref="H388:I388"/>
    <mergeCell ref="J388:K388"/>
    <mergeCell ref="A389:E389"/>
    <mergeCell ref="H389:I389"/>
    <mergeCell ref="J389:K389"/>
    <mergeCell ref="A378:C378"/>
    <mergeCell ref="A379:C379"/>
    <mergeCell ref="A381:F381"/>
    <mergeCell ref="H381:I381"/>
    <mergeCell ref="A383:B383"/>
    <mergeCell ref="E383:E384"/>
    <mergeCell ref="H383:I383"/>
    <mergeCell ref="A384:C384"/>
    <mergeCell ref="H384:I384"/>
    <mergeCell ref="F374:G374"/>
    <mergeCell ref="A375:B375"/>
    <mergeCell ref="A377:E377"/>
    <mergeCell ref="A371:C371"/>
    <mergeCell ref="A373:B373"/>
    <mergeCell ref="D373:E373"/>
    <mergeCell ref="F373:G373"/>
    <mergeCell ref="A370:E370"/>
    <mergeCell ref="A364:D364"/>
    <mergeCell ref="A365:B365"/>
    <mergeCell ref="A366:B366"/>
    <mergeCell ref="D366:E366"/>
    <mergeCell ref="D374:E374"/>
    <mergeCell ref="F366:G366"/>
    <mergeCell ref="A368:D368"/>
    <mergeCell ref="A369:E369"/>
    <mergeCell ref="A336:G336"/>
    <mergeCell ref="H307:I307"/>
    <mergeCell ref="J307:K307"/>
    <mergeCell ref="A308:E308"/>
    <mergeCell ref="A309:A310"/>
    <mergeCell ref="B309:B310"/>
    <mergeCell ref="C309:C310"/>
    <mergeCell ref="A363:B363"/>
    <mergeCell ref="E363:F363"/>
    <mergeCell ref="A337:C337"/>
    <mergeCell ref="B339:B340"/>
    <mergeCell ref="F339:F340"/>
    <mergeCell ref="G339:G340"/>
    <mergeCell ref="A361:G361"/>
    <mergeCell ref="A362:B362"/>
    <mergeCell ref="A303:E303"/>
    <mergeCell ref="H303:I303"/>
    <mergeCell ref="J303:K303"/>
    <mergeCell ref="A304:E304"/>
    <mergeCell ref="H304:I304"/>
    <mergeCell ref="J304:K304"/>
    <mergeCell ref="A332:G332"/>
    <mergeCell ref="A333:G333"/>
    <mergeCell ref="A334:G334"/>
    <mergeCell ref="J305:K305"/>
    <mergeCell ref="A306:E306"/>
    <mergeCell ref="H306:I306"/>
    <mergeCell ref="J306:K306"/>
    <mergeCell ref="D309:D310"/>
    <mergeCell ref="E309:E310"/>
    <mergeCell ref="F309:F310"/>
    <mergeCell ref="G309:G310"/>
    <mergeCell ref="A305:E305"/>
    <mergeCell ref="H305:I305"/>
    <mergeCell ref="H301:I301"/>
    <mergeCell ref="J301:K301"/>
    <mergeCell ref="A302:E302"/>
    <mergeCell ref="H302:I302"/>
    <mergeCell ref="J302:K302"/>
    <mergeCell ref="H299:I299"/>
    <mergeCell ref="J299:K299"/>
    <mergeCell ref="H300:I300"/>
    <mergeCell ref="J300:K300"/>
    <mergeCell ref="H296:I296"/>
    <mergeCell ref="J296:K296"/>
    <mergeCell ref="H298:I298"/>
    <mergeCell ref="J298:K298"/>
    <mergeCell ref="A294:E294"/>
    <mergeCell ref="H294:I294"/>
    <mergeCell ref="J294:K294"/>
    <mergeCell ref="A295:E295"/>
    <mergeCell ref="H295:I295"/>
    <mergeCell ref="J295:K295"/>
    <mergeCell ref="A282:E282"/>
    <mergeCell ref="H282:I282"/>
    <mergeCell ref="J282:K282"/>
    <mergeCell ref="A283:E283"/>
    <mergeCell ref="H283:I283"/>
    <mergeCell ref="J283:K283"/>
    <mergeCell ref="A292:E292"/>
    <mergeCell ref="H292:I292"/>
    <mergeCell ref="A293:E293"/>
    <mergeCell ref="H293:I293"/>
    <mergeCell ref="A289:G289"/>
    <mergeCell ref="A290:G290"/>
    <mergeCell ref="A291:E291"/>
    <mergeCell ref="H291:I291"/>
    <mergeCell ref="A288:G288"/>
    <mergeCell ref="A284:E284"/>
    <mergeCell ref="H284:I284"/>
    <mergeCell ref="J284:K284"/>
    <mergeCell ref="A285:E285"/>
    <mergeCell ref="J291:K291"/>
    <mergeCell ref="A286:E286"/>
    <mergeCell ref="H287:I287"/>
    <mergeCell ref="J287:K287"/>
    <mergeCell ref="A281:E281"/>
    <mergeCell ref="H281:I281"/>
    <mergeCell ref="J281:K281"/>
    <mergeCell ref="D273:E273"/>
    <mergeCell ref="H273:I273"/>
    <mergeCell ref="J273:K273"/>
    <mergeCell ref="A277:B277"/>
    <mergeCell ref="H277:I277"/>
    <mergeCell ref="J277:K277"/>
    <mergeCell ref="A278:E278"/>
    <mergeCell ref="A279:E279"/>
    <mergeCell ref="H279:I279"/>
    <mergeCell ref="J279:K279"/>
    <mergeCell ref="A280:E280"/>
    <mergeCell ref="H280:I280"/>
    <mergeCell ref="J280:K280"/>
    <mergeCell ref="H278:I278"/>
    <mergeCell ref="J278:K278"/>
    <mergeCell ref="A270:E270"/>
    <mergeCell ref="H270:I270"/>
    <mergeCell ref="J270:K270"/>
    <mergeCell ref="A271:D271"/>
    <mergeCell ref="H271:I271"/>
    <mergeCell ref="J271:K271"/>
    <mergeCell ref="A272:E272"/>
    <mergeCell ref="H272:I272"/>
    <mergeCell ref="J272:K272"/>
    <mergeCell ref="A268:D268"/>
    <mergeCell ref="H268:I268"/>
    <mergeCell ref="J268:K268"/>
    <mergeCell ref="A265:D265"/>
    <mergeCell ref="H265:I265"/>
    <mergeCell ref="J265:K265"/>
    <mergeCell ref="A266:E266"/>
    <mergeCell ref="H266:I266"/>
    <mergeCell ref="A269:D269"/>
    <mergeCell ref="J267:K267"/>
    <mergeCell ref="A261:D261"/>
    <mergeCell ref="H261:I261"/>
    <mergeCell ref="J261:K261"/>
    <mergeCell ref="H262:I262"/>
    <mergeCell ref="J262:K262"/>
    <mergeCell ref="H269:I269"/>
    <mergeCell ref="J269:K269"/>
    <mergeCell ref="J266:K266"/>
    <mergeCell ref="A263:E263"/>
    <mergeCell ref="H263:I263"/>
    <mergeCell ref="J263:K263"/>
    <mergeCell ref="A264:D264"/>
    <mergeCell ref="H264:I264"/>
    <mergeCell ref="J264:K264"/>
    <mergeCell ref="H267:I267"/>
    <mergeCell ref="J260:K260"/>
    <mergeCell ref="A258:D258"/>
    <mergeCell ref="E258:F258"/>
    <mergeCell ref="H258:I258"/>
    <mergeCell ref="J258:K258"/>
    <mergeCell ref="A246:I246"/>
    <mergeCell ref="A259:D259"/>
    <mergeCell ref="H259:I259"/>
    <mergeCell ref="J259:K259"/>
    <mergeCell ref="A260:D260"/>
    <mergeCell ref="H260:I260"/>
    <mergeCell ref="A247:G247"/>
    <mergeCell ref="A249:I249"/>
    <mergeCell ref="A257:F257"/>
    <mergeCell ref="A232:K232"/>
    <mergeCell ref="A234:E234"/>
    <mergeCell ref="A235:K235"/>
    <mergeCell ref="A227:B227"/>
    <mergeCell ref="A229:E229"/>
    <mergeCell ref="I229:K229"/>
    <mergeCell ref="A230:F230"/>
    <mergeCell ref="G230:K230"/>
    <mergeCell ref="A240:K240"/>
    <mergeCell ref="A236:K236"/>
    <mergeCell ref="A237:K237"/>
    <mergeCell ref="A238:K238"/>
    <mergeCell ref="A239:G239"/>
    <mergeCell ref="A241:G241"/>
    <mergeCell ref="A243:G243"/>
    <mergeCell ref="A244:K244"/>
    <mergeCell ref="A231:K231"/>
    <mergeCell ref="A180:E180"/>
    <mergeCell ref="A181:E181"/>
    <mergeCell ref="A182:E182"/>
    <mergeCell ref="D184:E184"/>
    <mergeCell ref="A7:E7"/>
    <mergeCell ref="A178:B178"/>
    <mergeCell ref="C178:E178"/>
    <mergeCell ref="B179:E179"/>
    <mergeCell ref="A135:D135"/>
    <mergeCell ref="B219:D219"/>
    <mergeCell ref="B220:C220"/>
    <mergeCell ref="D220:E220"/>
    <mergeCell ref="A226:C226"/>
    <mergeCell ref="A197:A198"/>
    <mergeCell ref="B197:B198"/>
    <mergeCell ref="D197:D198"/>
    <mergeCell ref="E197:E198"/>
    <mergeCell ref="D1:E1"/>
    <mergeCell ref="C2:E4"/>
    <mergeCell ref="B131:C131"/>
    <mergeCell ref="A134:C134"/>
    <mergeCell ref="E134:F134"/>
    <mergeCell ref="B132:C132"/>
    <mergeCell ref="D131:E131"/>
    <mergeCell ref="D132:E132"/>
    <mergeCell ref="A5:E5"/>
    <mergeCell ref="F139:G139"/>
    <mergeCell ref="E168:G168"/>
    <mergeCell ref="A6:E6"/>
    <mergeCell ref="A176:F176"/>
    <mergeCell ref="B169:D169"/>
    <mergeCell ref="E169:G169"/>
    <mergeCell ref="B170:D170"/>
    <mergeCell ref="E170:G170"/>
    <mergeCell ref="A136:G136"/>
    <mergeCell ref="A137:G137"/>
    <mergeCell ref="D138:G138"/>
    <mergeCell ref="D139:E139"/>
    <mergeCell ref="E135:G135"/>
  </mergeCells>
  <printOptions/>
  <pageMargins left="0.26" right="0.25" top="0.21" bottom="0.21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showFormulas="1" zoomScalePageLayoutView="0" workbookViewId="0" topLeftCell="A1">
      <selection activeCell="A1" sqref="A1"/>
    </sheetView>
  </sheetViews>
  <sheetFormatPr defaultColWidth="9.140625" defaultRowHeight="12.75"/>
  <cols>
    <col min="1" max="1" width="29.8515625" style="4" customWidth="1"/>
    <col min="2" max="2" width="1.28515625" style="4" customWidth="1"/>
    <col min="3" max="3" width="32.140625" style="4" customWidth="1"/>
    <col min="4" max="16384" width="9.140625" style="4" customWidth="1"/>
  </cols>
  <sheetData>
    <row r="1" ht="13.5" thickBot="1"/>
    <row r="2" spans="1:3" ht="13.5" thickBot="1">
      <c r="A2" s="5" t="s">
        <v>0</v>
      </c>
      <c r="C2" s="5" t="s">
        <v>1</v>
      </c>
    </row>
    <row r="3" spans="1:3" ht="15">
      <c r="A3" s="6" t="e">
        <v>#REF!</v>
      </c>
      <c r="C3" s="7" t="str">
        <f>"Deleted By Kaspersky Lab AV Del"</f>
        <v>Deleted By Kaspersky Lab AV Del</v>
      </c>
    </row>
    <row r="4" spans="1:3" ht="15">
      <c r="A4" s="8" t="s">
        <v>127</v>
      </c>
      <c r="C4" s="9" t="str">
        <f>"Deleted By Kaspersky Lab A"</f>
        <v>Deleted By Kaspersky Lab A</v>
      </c>
    </row>
    <row r="5" spans="1:3" ht="12.75">
      <c r="A5" s="10" t="s">
        <v>130</v>
      </c>
      <c r="C5" s="9" t="str">
        <f>"Deleted By Kaspersky "</f>
        <v>Deleted By Kaspersky </v>
      </c>
    </row>
    <row r="6" spans="1:3" ht="13.5" thickBot="1">
      <c r="A6" s="11" t="e">
        <v>#REF!</v>
      </c>
      <c r="C6" s="9" t="str">
        <f>"Deleted By Kaspersky "</f>
        <v>Deleted By Kaspersky </v>
      </c>
    </row>
    <row r="7" ht="12.75">
      <c r="C7" s="9" t="str">
        <f>"Deleted By Kaspersky Lab AV Deleted By "</f>
        <v>Deleted By Kaspersky Lab AV Deleted By </v>
      </c>
    </row>
    <row r="8" ht="13.5" thickBot="1">
      <c r="C8" s="12" t="str">
        <f>"D"</f>
        <v>D</v>
      </c>
    </row>
    <row r="9" ht="13.5" thickBot="1">
      <c r="A9" s="5" t="s">
        <v>2</v>
      </c>
    </row>
    <row r="10" spans="1:3" ht="13.5" thickBot="1">
      <c r="A10" s="7" t="str">
        <f>"Deleted By Kaspersky Lab AV Deleted By"</f>
        <v>Deleted By Kaspersky Lab AV Deleted By</v>
      </c>
      <c r="C10" s="5" t="s">
        <v>3</v>
      </c>
    </row>
    <row r="11" spans="1:3" ht="12.75">
      <c r="A11" s="9" t="str">
        <f>"Deleted "</f>
        <v>Deleted </v>
      </c>
      <c r="C11" s="7" t="str">
        <f>"Delete"</f>
        <v>Delete</v>
      </c>
    </row>
    <row r="12" spans="1:3" ht="12.75">
      <c r="A12" s="9" t="str">
        <f>"Deleted By"</f>
        <v>Deleted By</v>
      </c>
      <c r="C12" s="9" t="str">
        <f>"Deleted "</f>
        <v>Deleted </v>
      </c>
    </row>
    <row r="13" spans="1:3" ht="12.75">
      <c r="A13" s="9" t="str">
        <f>"D"</f>
        <v>D</v>
      </c>
      <c r="C13" s="9" t="str">
        <f>"Deleted By"</f>
        <v>Deleted By</v>
      </c>
    </row>
    <row r="14" spans="1:3" ht="12.75">
      <c r="A14" s="9">
        <f>""</f>
      </c>
      <c r="C14" s="9" t="str">
        <f>"D"</f>
        <v>D</v>
      </c>
    </row>
    <row r="15" spans="1:3" ht="12.75">
      <c r="A15" s="9" t="str">
        <f>"Dele"</f>
        <v>Dele</v>
      </c>
      <c r="C15" s="9" t="str">
        <f>"Del"</f>
        <v>Del</v>
      </c>
    </row>
    <row r="16" spans="1:3" ht="12.75">
      <c r="A16" s="9" t="str">
        <f>"Dele"</f>
        <v>Dele</v>
      </c>
      <c r="C16" s="9" t="str">
        <f>"D"</f>
        <v>D</v>
      </c>
    </row>
    <row r="17" spans="1:3" ht="12.75">
      <c r="A17" s="9" t="str">
        <f>"Dele"</f>
        <v>Dele</v>
      </c>
      <c r="C17" s="9" t="str">
        <f>"Delete"</f>
        <v>Delete</v>
      </c>
    </row>
    <row r="18" spans="1:3" ht="12.75">
      <c r="A18" s="9" t="str">
        <f>"D"</f>
        <v>D</v>
      </c>
      <c r="C18" s="9" t="str">
        <f>"Deleted By Kasper"</f>
        <v>Deleted By Kasper</v>
      </c>
    </row>
    <row r="19" spans="1:3" ht="12.75">
      <c r="A19" s="9" t="str">
        <f>"Delete"</f>
        <v>Delete</v>
      </c>
      <c r="C19" s="9">
        <f>""</f>
      </c>
    </row>
    <row r="20" spans="1:3" ht="13.5" thickBot="1">
      <c r="A20" s="9" t="str">
        <f>"Deleted By Kasper"</f>
        <v>Deleted By Kasper</v>
      </c>
      <c r="C20" s="12" t="str">
        <f>"D"</f>
        <v>D</v>
      </c>
    </row>
    <row r="21" ht="13.5" thickBot="1">
      <c r="A21" s="9" t="str">
        <f>"Deleted By Kaspersky"</f>
        <v>Deleted By Kaspersky</v>
      </c>
    </row>
    <row r="22" spans="1:3" ht="13.5" thickBot="1">
      <c r="A22" s="9" t="str">
        <f>"Deleted By Kaspersk"</f>
        <v>Deleted By Kaspersk</v>
      </c>
      <c r="C22" s="5" t="s">
        <v>4</v>
      </c>
    </row>
    <row r="23" spans="1:3" ht="12.75">
      <c r="A23" s="9" t="str">
        <f>"Deleted By Kaspersky"</f>
        <v>Deleted By Kaspersky</v>
      </c>
      <c r="C23" s="7" t="str">
        <f>"Delete"</f>
        <v>Delete</v>
      </c>
    </row>
    <row r="24" spans="1:3" ht="12.75">
      <c r="A24" s="9" t="str">
        <f>"Deleted By K"</f>
        <v>Deleted By K</v>
      </c>
      <c r="C24" s="10" t="str">
        <f>"Deleted By Kaspersky Lab"</f>
        <v>Deleted By Kaspersky Lab</v>
      </c>
    </row>
    <row r="25" spans="1:3" ht="12.75">
      <c r="A25" s="9" t="str">
        <f>"D"</f>
        <v>D</v>
      </c>
      <c r="C25" s="10" t="str">
        <f>"Deleted By Kasp"</f>
        <v>Deleted By Kasp</v>
      </c>
    </row>
    <row r="26" spans="1:3" ht="12.75">
      <c r="A26" s="9" t="str">
        <f>"D"</f>
        <v>D</v>
      </c>
      <c r="C26" s="9" t="str">
        <f>"Deleted By K"</f>
        <v>Deleted By K</v>
      </c>
    </row>
    <row r="27" spans="1:3" ht="12.75">
      <c r="A27" s="9" t="str">
        <f>"D"</f>
        <v>D</v>
      </c>
      <c r="C27" s="9" t="str">
        <f>"Deleted By"</f>
        <v>Deleted By</v>
      </c>
    </row>
    <row r="28" spans="1:3" ht="12.75">
      <c r="A28" s="9" t="str">
        <f>"Delete"</f>
        <v>Delete</v>
      </c>
      <c r="C28" s="9" t="str">
        <f>"D"</f>
        <v>D</v>
      </c>
    </row>
    <row r="29" spans="1:3" ht="12.75">
      <c r="A29" s="9" t="str">
        <f>"D"</f>
        <v>D</v>
      </c>
      <c r="C29" s="9">
        <f>""</f>
      </c>
    </row>
    <row r="30" spans="1:3" ht="13.5" thickBot="1">
      <c r="A30" s="12" t="str">
        <f>"D"</f>
        <v>D</v>
      </c>
      <c r="C30" s="9" t="str">
        <f>"Del"</f>
        <v>Del</v>
      </c>
    </row>
    <row r="31" ht="12.75">
      <c r="C31" s="9" t="str">
        <f>"Delete"</f>
        <v>Delete</v>
      </c>
    </row>
    <row r="32" ht="13.5" thickBot="1">
      <c r="C32" s="9" t="str">
        <f>"Deleted By Kaspersk"</f>
        <v>Deleted By Kaspersk</v>
      </c>
    </row>
    <row r="33" spans="1:3" ht="12.75">
      <c r="A33" s="7" t="str">
        <f>"Dele"</f>
        <v>Dele</v>
      </c>
      <c r="C33" s="10" t="str">
        <f>"Deleted By Kaspersky Lab"</f>
        <v>Deleted By Kaspersky Lab</v>
      </c>
    </row>
    <row r="34" spans="1:3" ht="12.75">
      <c r="A34" s="9" t="str">
        <f>"Deleted By Kas"</f>
        <v>Deleted By Kas</v>
      </c>
      <c r="C34" s="9" t="str">
        <f>"Deleted By K"</f>
        <v>Deleted By K</v>
      </c>
    </row>
    <row r="35" spans="1:3" ht="13.5" thickBot="1">
      <c r="A35" s="12" t="str">
        <f>"D"</f>
        <v>D</v>
      </c>
      <c r="C35" s="12" t="str">
        <f>"D"</f>
        <v>D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WINXP_SP3</cp:lastModifiedBy>
  <cp:lastPrinted>2013-04-20T01:43:41Z</cp:lastPrinted>
  <dcterms:created xsi:type="dcterms:W3CDTF">2006-02-27T04:02:54Z</dcterms:created>
  <dcterms:modified xsi:type="dcterms:W3CDTF">2013-04-23T02:07:53Z</dcterms:modified>
  <cp:category/>
  <cp:version/>
  <cp:contentType/>
  <cp:contentStatus/>
</cp:coreProperties>
</file>